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showInkAnnotation="0" updateLinks="never" codeName="DieseArbeitsmappe"/>
  <mc:AlternateContent xmlns:mc="http://schemas.openxmlformats.org/markup-compatibility/2006">
    <mc:Choice Requires="x15">
      <x15ac:absPath xmlns:x15ac="http://schemas.microsoft.com/office/spreadsheetml/2010/11/ac" url="N:\BBV 01 Vorlagen\Abrechnungsformulare\"/>
    </mc:Choice>
  </mc:AlternateContent>
  <xr:revisionPtr revIDLastSave="0" documentId="13_ncr:1_{6A6769A5-1A4C-4F0F-9D47-49D69CBA3943}" xr6:coauthVersionLast="47" xr6:coauthVersionMax="47" xr10:uidLastSave="{00000000-0000-0000-0000-000000000000}"/>
  <bookViews>
    <workbookView xWindow="-28920" yWindow="-120" windowWidth="29040" windowHeight="15840" tabRatio="710" xr2:uid="{00000000-000D-0000-FFFF-FFFF00000000}"/>
  </bookViews>
  <sheets>
    <sheet name="Hinweise Maßnahmenabrechnung" sheetId="13" r:id="rId1"/>
    <sheet name="Deckblatt" sheetId="15" r:id="rId2"/>
    <sheet name="Reisekostenabrechnung" sheetId="1" r:id="rId3"/>
    <sheet name="Honorarabrechnung" sheetId="6" r:id="rId4"/>
    <sheet name="Ehrenamtspauschale" sheetId="17" r:id="rId5"/>
    <sheet name="Selbständigkeit" sheetId="19" r:id="rId6"/>
    <sheet name="Honorarsätze" sheetId="14" r:id="rId7"/>
    <sheet name="Hilfsblatt" sheetId="2" state="hidden" r:id="rId8"/>
    <sheet name="Tagessätze" sheetId="3" state="hidden" r:id="rId9"/>
  </sheets>
  <externalReferences>
    <externalReference r:id="rId10"/>
  </externalReferences>
  <definedNames>
    <definedName name="Auswahl">Hilfsblatt!$R$2:$R$4</definedName>
    <definedName name="_xlnm.Print_Area" localSheetId="1">Deckblatt!$A$1:$M$33</definedName>
    <definedName name="_xlnm.Print_Area" localSheetId="4">Ehrenamtspauschale!$A$1:$E$31</definedName>
    <definedName name="_xlnm.Print_Area" localSheetId="0">'Hinweise Maßnahmenabrechnung'!$A$1:$O$29</definedName>
    <definedName name="_xlnm.Print_Area" localSheetId="3">Honorarabrechnung!$A$1:$J$44</definedName>
    <definedName name="_xlnm.Print_Area" localSheetId="6">Honorarsätze!$A$1:$J$12</definedName>
    <definedName name="_xlnm.Print_Area" localSheetId="2">Reisekostenabrechnung!$A$1:$N$57</definedName>
    <definedName name="jjj" localSheetId="1">#REF!</definedName>
    <definedName name="jjj">#REF!</definedName>
    <definedName name="Mitfahrer">Hilfsblatt!$R$1</definedName>
    <definedName name="SFV" localSheetId="1">#REF!</definedName>
    <definedName name="SFV" localSheetId="0">#REF!</definedName>
    <definedName name="SFV" localSheetId="6">#REF!</definedName>
    <definedName name="SFV">#REF!</definedName>
    <definedName name="Sportfachverband">[1]SFVs!$A$1:$A$59</definedName>
    <definedName name="Turnen">#REF!</definedName>
    <definedName name="ysddf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8" i="6" l="1"/>
  <c r="J19" i="6"/>
  <c r="J20" i="6"/>
  <c r="J21" i="6"/>
  <c r="J22" i="6"/>
  <c r="J23" i="6"/>
  <c r="J24" i="6"/>
  <c r="J25" i="6"/>
  <c r="J26" i="6"/>
  <c r="J27" i="6"/>
  <c r="J28" i="6"/>
  <c r="J17" i="6"/>
  <c r="M17" i="6"/>
  <c r="N17" i="6"/>
  <c r="C18" i="14"/>
  <c r="C19" i="14"/>
  <c r="C20" i="14"/>
  <c r="C21" i="14"/>
  <c r="C22" i="14"/>
  <c r="C23" i="14"/>
  <c r="C24" i="14"/>
  <c r="I17" i="6"/>
  <c r="M18" i="6"/>
  <c r="N18" i="6"/>
  <c r="I18" i="6"/>
  <c r="M27" i="6"/>
  <c r="N27" i="6"/>
  <c r="I27" i="6"/>
  <c r="I19" i="6"/>
  <c r="I20" i="6"/>
  <c r="I21" i="6"/>
  <c r="I22" i="6"/>
  <c r="I23" i="6"/>
  <c r="I24" i="6"/>
  <c r="I25" i="6"/>
  <c r="I26" i="6"/>
  <c r="I28" i="6"/>
  <c r="I29" i="6"/>
  <c r="J29" i="6"/>
  <c r="I10" i="6"/>
  <c r="H18" i="6"/>
  <c r="H17" i="6"/>
  <c r="H19" i="6"/>
  <c r="H20" i="6"/>
  <c r="H21" i="6"/>
  <c r="H22" i="6"/>
  <c r="H23" i="6"/>
  <c r="H24" i="6"/>
  <c r="H25" i="6"/>
  <c r="H26" i="6"/>
  <c r="H27" i="6"/>
  <c r="H28" i="6"/>
  <c r="H29" i="6"/>
  <c r="F21" i="15"/>
  <c r="E20" i="14"/>
  <c r="I30" i="6"/>
  <c r="H30" i="6"/>
  <c r="I6" i="6"/>
  <c r="M20" i="15"/>
  <c r="A8" i="14"/>
  <c r="H3" i="1"/>
  <c r="F3" i="6"/>
  <c r="G3" i="15"/>
  <c r="M19" i="6"/>
  <c r="M20" i="6"/>
  <c r="M21" i="6"/>
  <c r="M22" i="6"/>
  <c r="M23" i="6"/>
  <c r="M24" i="6"/>
  <c r="M25" i="6"/>
  <c r="M26" i="6"/>
  <c r="M28" i="6"/>
  <c r="H19" i="1"/>
  <c r="K8" i="1"/>
  <c r="G33" i="1"/>
  <c r="J33" i="1"/>
  <c r="G36" i="1"/>
  <c r="J36" i="1"/>
  <c r="N42" i="1"/>
  <c r="E53" i="1"/>
  <c r="N19" i="6"/>
  <c r="N20" i="6"/>
  <c r="N21" i="6"/>
  <c r="N25" i="6"/>
  <c r="N5" i="6"/>
  <c r="N22" i="6"/>
  <c r="N23" i="6"/>
  <c r="N24" i="6"/>
  <c r="N26" i="6"/>
  <c r="N28" i="6"/>
  <c r="G7" i="15"/>
  <c r="C6" i="15"/>
  <c r="N47" i="1"/>
  <c r="N53" i="1"/>
  <c r="F20" i="15"/>
  <c r="I24" i="15"/>
  <c r="A14" i="1"/>
  <c r="A10" i="1"/>
  <c r="A8" i="1"/>
  <c r="A6" i="1"/>
  <c r="A4" i="1"/>
  <c r="C6" i="6"/>
  <c r="C5" i="6"/>
  <c r="D13" i="6"/>
  <c r="A2" i="2"/>
  <c r="B2" i="2"/>
  <c r="C2" i="2"/>
  <c r="F2" i="2"/>
  <c r="G2" i="2"/>
  <c r="D2" i="2"/>
  <c r="H2" i="2"/>
  <c r="J2" i="2"/>
  <c r="X28" i="6"/>
  <c r="Z17" i="6"/>
  <c r="X29" i="6"/>
  <c r="X27" i="6"/>
  <c r="X26" i="6"/>
  <c r="X25" i="6"/>
  <c r="X24" i="6"/>
  <c r="R7" i="2"/>
  <c r="R2" i="2"/>
  <c r="R3" i="2"/>
  <c r="R4" i="2"/>
  <c r="R5" i="2"/>
  <c r="R6" i="2"/>
  <c r="R8" i="2"/>
  <c r="R9" i="2"/>
  <c r="R10" i="2"/>
  <c r="R11" i="2"/>
  <c r="R12" i="2"/>
  <c r="R13" i="2"/>
  <c r="S2" i="2"/>
  <c r="A6" i="2"/>
  <c r="B6" i="2"/>
  <c r="C6" i="2"/>
  <c r="D6" i="2"/>
  <c r="A17" i="2"/>
  <c r="B17" i="2"/>
  <c r="C17" i="2"/>
  <c r="D17" i="2"/>
  <c r="A16" i="2"/>
  <c r="B16" i="2"/>
  <c r="C16" i="2"/>
  <c r="D16" i="2"/>
  <c r="A15" i="2"/>
  <c r="B15" i="2"/>
  <c r="C15" i="2"/>
  <c r="D15" i="2"/>
  <c r="A14" i="2"/>
  <c r="B14" i="2"/>
  <c r="C14" i="2"/>
  <c r="D14" i="2"/>
  <c r="A13" i="2"/>
  <c r="B13" i="2"/>
  <c r="C13" i="2"/>
  <c r="D13" i="2"/>
  <c r="A12" i="2"/>
  <c r="B12" i="2"/>
  <c r="C12" i="2"/>
  <c r="D12" i="2"/>
  <c r="A11" i="2"/>
  <c r="B11" i="2"/>
  <c r="C11" i="2"/>
  <c r="D11" i="2"/>
  <c r="A10" i="2"/>
  <c r="B10" i="2"/>
  <c r="C10" i="2"/>
  <c r="D10" i="2"/>
  <c r="A9" i="2"/>
  <c r="B9" i="2"/>
  <c r="C9" i="2"/>
  <c r="D9" i="2"/>
  <c r="A8" i="2"/>
  <c r="B8" i="2"/>
  <c r="C8" i="2"/>
  <c r="D8" i="2"/>
  <c r="A7" i="2"/>
  <c r="B7" i="2"/>
  <c r="C7" i="2"/>
  <c r="D7" i="2"/>
  <c r="Q2" i="2"/>
  <c r="E60" i="15"/>
  <c r="E61" i="15"/>
  <c r="E62" i="15"/>
  <c r="E63" i="15"/>
  <c r="E64" i="15"/>
  <c r="E65" i="15"/>
  <c r="E66" i="15"/>
  <c r="E67" i="15"/>
  <c r="S3" i="2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R26" i="2"/>
  <c r="S26" i="2"/>
  <c r="F63" i="15"/>
  <c r="F64" i="15"/>
  <c r="F65" i="15"/>
  <c r="F66" i="15"/>
  <c r="F67" i="15"/>
  <c r="F68" i="15"/>
  <c r="O2" i="2"/>
  <c r="M2" i="2"/>
  <c r="L2" i="2"/>
  <c r="P2" i="2"/>
  <c r="K2" i="2"/>
  <c r="N2" i="2"/>
  <c r="I2" i="2"/>
  <c r="B37" i="1"/>
  <c r="E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bbv</author>
  </authors>
  <commentList>
    <comment ref="A5" authorId="0" shapeId="0" xr:uid="{E56D6A87-6A90-42C0-BDEE-CA7BF9F0532C}">
      <text>
        <r>
          <rPr>
            <sz val="9"/>
            <color indexed="81"/>
            <rFont val="Segoe UI"/>
            <family val="2"/>
          </rPr>
          <t>bitte Begegnungen eintragen</t>
        </r>
      </text>
    </comment>
    <comment ref="A6" authorId="0" shapeId="0" xr:uid="{486D1ECA-7650-46D1-84CB-F7BF13B778DE}">
      <text>
        <r>
          <rPr>
            <sz val="9"/>
            <color indexed="81"/>
            <rFont val="Segoe UI"/>
            <family val="2"/>
          </rPr>
          <t>wird automatisch aus dem Honorarblatt übernommen</t>
        </r>
      </text>
    </comment>
    <comment ref="C6" authorId="0" shapeId="0" xr:uid="{70B0146A-F242-43B2-8513-C3F7BBB215DE}">
      <text>
        <r>
          <rPr>
            <sz val="9"/>
            <color indexed="81"/>
            <rFont val="Segoe UI"/>
            <family val="2"/>
          </rPr>
          <t>wird automatisch aus dem Honorarblatt übernommen</t>
        </r>
      </text>
    </comment>
    <comment ref="F7" authorId="0" shapeId="0" xr:uid="{5A0BBCA0-8B0C-4AD2-96E1-C70497BB5FB7}">
      <text>
        <r>
          <rPr>
            <sz val="9"/>
            <color indexed="81"/>
            <rFont val="Segoe UI"/>
            <family val="2"/>
          </rPr>
          <t>befüllt sich automatisch aus dem Honorarblatt</t>
        </r>
      </text>
    </comment>
    <comment ref="G7" authorId="0" shapeId="0" xr:uid="{9278C0E8-E60C-4224-9608-344DF0D1B92B}">
      <text>
        <r>
          <rPr>
            <sz val="9"/>
            <color indexed="81"/>
            <rFont val="Segoe UI"/>
            <family val="2"/>
          </rPr>
          <t>wird automatisch aus dem Honorarblatt übernommen</t>
        </r>
      </text>
    </comment>
    <comment ref="A9" authorId="0" shapeId="0" xr:uid="{871474F7-4E83-4469-B241-DC447F68A9F3}">
      <text>
        <r>
          <rPr>
            <sz val="9"/>
            <color indexed="81"/>
            <rFont val="Segoe UI"/>
            <family val="2"/>
          </rPr>
          <t>bitte eintragen</t>
        </r>
      </text>
    </comment>
    <comment ref="A10" authorId="0" shapeId="0" xr:uid="{D2BD1CEC-B2EA-4B37-B042-B7843CBBAF29}">
      <text>
        <r>
          <rPr>
            <sz val="9"/>
            <color indexed="81"/>
            <rFont val="Segoe UI"/>
            <family val="2"/>
          </rPr>
          <t>bitte eintragen</t>
        </r>
      </text>
    </comment>
    <comment ref="A11" authorId="0" shapeId="0" xr:uid="{CCAFE595-2412-4BCD-89DB-8C45ABBA1E1A}">
      <text>
        <r>
          <rPr>
            <sz val="9"/>
            <color indexed="81"/>
            <rFont val="Segoe UI"/>
            <family val="2"/>
          </rPr>
          <t>bitte eintragen, benötigt für die Signaturanfrage</t>
        </r>
      </text>
    </comment>
    <comment ref="A12" authorId="0" shapeId="0" xr:uid="{313CB4A6-AD11-4859-B8E7-39A860478B7C}">
      <text>
        <r>
          <rPr>
            <sz val="9"/>
            <color indexed="81"/>
            <rFont val="Segoe UI"/>
            <family val="2"/>
          </rPr>
          <t>bitte eintragen</t>
        </r>
      </text>
    </comment>
    <comment ref="F20" authorId="0" shapeId="0" xr:uid="{361342F3-9E13-4AA4-A5EA-1594A08A2805}">
      <text>
        <r>
          <rPr>
            <sz val="9"/>
            <color indexed="81"/>
            <rFont val="Segoe UI"/>
            <family val="2"/>
          </rPr>
          <t>befüllt sich automatisch durch das Reisekostenformular</t>
        </r>
      </text>
    </comment>
    <comment ref="F21" authorId="0" shapeId="0" xr:uid="{F28A4E8C-D655-4BAC-9167-0BD77ABF0018}">
      <text>
        <r>
          <rPr>
            <sz val="9"/>
            <color indexed="81"/>
            <rFont val="Segoe UI"/>
            <family val="2"/>
          </rPr>
          <t>befüllt sich automatisch durch das Honorarblatt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bbv</author>
    <author>Tobias F. Oertel</author>
  </authors>
  <commentList>
    <comment ref="A4" authorId="0" shapeId="0" xr:uid="{2496A75E-1B55-4923-BBBD-C186E53FF6F0}">
      <text>
        <r>
          <rPr>
            <sz val="9"/>
            <color indexed="81"/>
            <rFont val="Segoe UI"/>
            <family val="2"/>
          </rPr>
          <t>wird automatisch aus dem Deckblatt übernommen</t>
        </r>
      </text>
    </comment>
    <comment ref="A6" authorId="0" shapeId="0" xr:uid="{FC1C88E9-4146-45A4-8D5C-ED176B46F573}">
      <text>
        <r>
          <rPr>
            <sz val="9"/>
            <color indexed="81"/>
            <rFont val="Segoe UI"/>
            <family val="2"/>
          </rPr>
          <t>wird automatisch aus dem Deckblatt übernommen</t>
        </r>
      </text>
    </comment>
    <comment ref="A8" authorId="0" shapeId="0" xr:uid="{3790DE09-191C-441C-8B25-19B789E93C89}">
      <text>
        <r>
          <rPr>
            <sz val="9"/>
            <color indexed="81"/>
            <rFont val="Segoe UI"/>
            <family val="2"/>
          </rPr>
          <t>wird automatisch aus dem Deckblatt übernommen</t>
        </r>
      </text>
    </comment>
    <comment ref="K8" authorId="0" shapeId="0" xr:uid="{31FB5C66-CE5C-4717-9EE6-70B23802E2E3}">
      <text>
        <r>
          <rPr>
            <sz val="9"/>
            <color indexed="81"/>
            <rFont val="Segoe UI"/>
            <family val="2"/>
          </rPr>
          <t>wird automatisch aus dem Deckblatt übernommen</t>
        </r>
      </text>
    </comment>
    <comment ref="A10" authorId="0" shapeId="0" xr:uid="{4BC3CD53-2191-41B6-9EE8-DB69105C94EC}">
      <text>
        <r>
          <rPr>
            <sz val="9"/>
            <color indexed="81"/>
            <rFont val="Segoe UI"/>
            <family val="2"/>
          </rPr>
          <t>wird automatisch aus dem Deckblatt übernommen</t>
        </r>
      </text>
    </comment>
    <comment ref="A14" authorId="0" shapeId="0" xr:uid="{93BDE7C6-E4B1-43B6-B002-1713C96F01AD}">
      <text>
        <r>
          <rPr>
            <sz val="9"/>
            <color indexed="81"/>
            <rFont val="Segoe UI"/>
            <family val="2"/>
          </rPr>
          <t>wird automatisch aus dem Deckblatt übernommen</t>
        </r>
      </text>
    </comment>
    <comment ref="F30" authorId="1" shapeId="0" xr:uid="{00000000-0006-0000-0200-000001000000}">
      <text>
        <r>
          <rPr>
            <sz val="9"/>
            <color indexed="81"/>
            <rFont val="Segoe UI"/>
            <family val="2"/>
          </rPr>
          <t>bei Fahrkarten der 1. Klasse werden maximal die Kosten einer der 2. Klasse erstattet.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bbv</author>
  </authors>
  <commentList>
    <comment ref="A5" authorId="0" shapeId="0" xr:uid="{7BEA8238-14F0-4676-901B-4C4F88A88853}">
      <text>
        <r>
          <rPr>
            <sz val="9"/>
            <color indexed="81"/>
            <rFont val="Segoe UI"/>
            <family val="2"/>
          </rPr>
          <t>wird automatisch aus dem Deckblatt übernommen</t>
        </r>
      </text>
    </comment>
    <comment ref="A6" authorId="0" shapeId="0" xr:uid="{DB614562-0D1E-4491-985D-42D953F3668D}">
      <text>
        <r>
          <rPr>
            <sz val="9"/>
            <color indexed="81"/>
            <rFont val="Segoe UI"/>
            <family val="2"/>
          </rPr>
          <t>wird automatisch aus dem Deckblatt übernommen</t>
        </r>
      </text>
    </comment>
    <comment ref="I10" authorId="0" shapeId="0" xr:uid="{FE996111-4E5E-44DF-A045-0F3C2DD59D06}">
      <text>
        <r>
          <rPr>
            <sz val="9"/>
            <color indexed="81"/>
            <rFont val="Segoe UI"/>
            <family val="2"/>
          </rPr>
          <t>wird automatisch aus dem Deckblatt übernommen</t>
        </r>
      </text>
    </comment>
    <comment ref="A13" authorId="0" shapeId="0" xr:uid="{C7B39DE2-D91F-407F-B609-FF678B3D9831}">
      <text>
        <r>
          <rPr>
            <sz val="9"/>
            <color indexed="81"/>
            <rFont val="Segoe UI"/>
            <family val="2"/>
          </rPr>
          <t>wird automatisch aus dem Deckblatt übernommen</t>
        </r>
      </text>
    </comment>
  </commentList>
</comments>
</file>

<file path=xl/sharedStrings.xml><?xml version="1.0" encoding="utf-8"?>
<sst xmlns="http://schemas.openxmlformats.org/spreadsheetml/2006/main" count="404" uniqueCount="272">
  <si>
    <t>Reisekostenabrechnung</t>
  </si>
  <si>
    <t xml:space="preserve"> </t>
  </si>
  <si>
    <t>Verband/Bezirk:</t>
  </si>
  <si>
    <t>IBAN</t>
  </si>
  <si>
    <t>Fahrt  von</t>
  </si>
  <si>
    <t>nach</t>
  </si>
  <si>
    <t>und zurück</t>
  </si>
  <si>
    <t>Abfahrt Wohnung am:</t>
  </si>
  <si>
    <t>Datum</t>
  </si>
  <si>
    <t>Ankunft Wohnung am:</t>
  </si>
  <si>
    <t>Anzahl der Wiederholungen:</t>
  </si>
  <si>
    <t>Fahrtkosten</t>
  </si>
  <si>
    <t>Benutzung der dt. Bahn</t>
  </si>
  <si>
    <t>.Kl. (lt.Beleg)</t>
  </si>
  <si>
    <t>=</t>
  </si>
  <si>
    <t>Benutzung eines eigenen PKW</t>
  </si>
  <si>
    <t>km</t>
  </si>
  <si>
    <t>x</t>
  </si>
  <si>
    <t>Mitnahme von Personen im PKW</t>
  </si>
  <si>
    <t>sonstiges</t>
  </si>
  <si>
    <t>∑</t>
  </si>
  <si>
    <t>Begründung</t>
  </si>
  <si>
    <t>Übernachtungs-</t>
  </si>
  <si>
    <t>kosten</t>
  </si>
  <si>
    <t>Nächte je</t>
  </si>
  <si>
    <t>Eintägig</t>
  </si>
  <si>
    <t>Mehrtägig Start</t>
  </si>
  <si>
    <t>Mehrtägig Ende</t>
  </si>
  <si>
    <t>Mehrtägig Zwischentage</t>
  </si>
  <si>
    <t>Abrechnung Hilfe</t>
  </si>
  <si>
    <t>Mehrtägig 6</t>
  </si>
  <si>
    <t>Mehrtägig 8</t>
  </si>
  <si>
    <t>Mehrtägig 12</t>
  </si>
  <si>
    <t>Prozent 1</t>
  </si>
  <si>
    <t>Prozent 2</t>
  </si>
  <si>
    <t>Prozent 3</t>
  </si>
  <si>
    <t>Berechnungsgrundlagen für die einzelnen Bezirke bzw. den BBV</t>
  </si>
  <si>
    <t>Bezirk</t>
  </si>
  <si>
    <t>KM-Satz</t>
  </si>
  <si>
    <t>KM-Satz Beifahrer</t>
  </si>
  <si>
    <t>Eintägig 6</t>
  </si>
  <si>
    <t>Eintägig 8</t>
  </si>
  <si>
    <t>Frühstück</t>
  </si>
  <si>
    <t>Mittagessen</t>
  </si>
  <si>
    <t>Abendessen</t>
  </si>
  <si>
    <t>Name Schatzmeister</t>
  </si>
  <si>
    <t>Straße Schatzmeister</t>
  </si>
  <si>
    <t>PLZ Schatzmeister</t>
  </si>
  <si>
    <t>Ort Schatzmeister</t>
  </si>
  <si>
    <t>BBV</t>
  </si>
  <si>
    <t>München</t>
  </si>
  <si>
    <t>Hubert Zaschka</t>
  </si>
  <si>
    <t>Zur Austria 5a</t>
  </si>
  <si>
    <t>Maxhütte-Haidhof</t>
  </si>
  <si>
    <t>Margarethe Gläßer</t>
  </si>
  <si>
    <t>Weidenstraße 23</t>
  </si>
  <si>
    <t>Fürstenfeldbruck</t>
  </si>
  <si>
    <t>Peter Lißel</t>
  </si>
  <si>
    <t>Rohrmühlstraße 23</t>
  </si>
  <si>
    <t>Tröstau</t>
  </si>
  <si>
    <t>Hilfe Verpflegung</t>
  </si>
  <si>
    <t>Frühstück Hilfe</t>
  </si>
  <si>
    <t>Satz Abreise Abendessen</t>
  </si>
  <si>
    <t>Abendessen Hilfe</t>
  </si>
  <si>
    <t>Satz Anreise Frühstück</t>
  </si>
  <si>
    <t>Summe</t>
  </si>
  <si>
    <t>€</t>
  </si>
  <si>
    <t>Kilometersatz Masse</t>
  </si>
  <si>
    <t>Mitfahrer</t>
  </si>
  <si>
    <t>o</t>
  </si>
  <si>
    <t>Honorarabrechnung</t>
  </si>
  <si>
    <t xml:space="preserve">  S t u n d e n n a c h w e i s   für</t>
  </si>
  <si>
    <t>Vormittag</t>
  </si>
  <si>
    <t>Abend</t>
  </si>
  <si>
    <t>Honorar</t>
  </si>
  <si>
    <t xml:space="preserve">Nachmittag </t>
  </si>
  <si>
    <t>Behandlung als:</t>
  </si>
  <si>
    <t>Kilometersatz Masse Beifahrer</t>
  </si>
  <si>
    <t>Geschäftsstelle</t>
  </si>
  <si>
    <t>Ehrenamtspauschale gemäß §3, 26a EStG</t>
  </si>
  <si>
    <t>Das Honorar wird ausschließlich an die</t>
  </si>
  <si>
    <t>Bestätigung</t>
  </si>
  <si>
    <t>vorhanden</t>
  </si>
  <si>
    <t>Freibetrag</t>
  </si>
  <si>
    <t>ausreichend</t>
  </si>
  <si>
    <t>1.) Formale Voraussetzungen:</t>
  </si>
  <si>
    <t>2.) Formale Pflichtkomponenten:</t>
  </si>
  <si>
    <t>Kostenstelle</t>
  </si>
  <si>
    <t xml:space="preserve"> (Beleg bitte beifügen)</t>
  </si>
  <si>
    <t>Schatzmeister</t>
  </si>
  <si>
    <t>Ort</t>
  </si>
  <si>
    <t>Lehrwesen</t>
  </si>
  <si>
    <t>Abrechnungsstelle</t>
  </si>
  <si>
    <t>Breitensport</t>
  </si>
  <si>
    <t>Schulsport</t>
  </si>
  <si>
    <t>Reisekosten</t>
  </si>
  <si>
    <t>Konto</t>
  </si>
  <si>
    <t>Hotel</t>
  </si>
  <si>
    <t>Mietwagen</t>
  </si>
  <si>
    <t>Meldegebühren</t>
  </si>
  <si>
    <t>zu überweisen</t>
  </si>
  <si>
    <t>Gesamtaufwand</t>
  </si>
  <si>
    <t>Sachlich und rechnerisch richtig</t>
  </si>
  <si>
    <t>Schiedsrichter</t>
  </si>
  <si>
    <t>Frauensport</t>
  </si>
  <si>
    <t>Ehrenamt</t>
  </si>
  <si>
    <t>Medien&amp;Marketing</t>
  </si>
  <si>
    <t>Bezirk Unterfranken</t>
  </si>
  <si>
    <t>Bezirk Mittelfranken</t>
  </si>
  <si>
    <t>Bezirk Oberfranken</t>
  </si>
  <si>
    <t>Bezirk Schwaben</t>
  </si>
  <si>
    <t>Bezirk Oberbayern</t>
  </si>
  <si>
    <t>Bezirk Niederbayern/Oberpfalz</t>
  </si>
  <si>
    <t>ÖPNV-Karten</t>
  </si>
  <si>
    <t>Sonstiges</t>
  </si>
  <si>
    <t>Verpflegung</t>
  </si>
  <si>
    <t>bitte wählen</t>
  </si>
  <si>
    <t>Honorarsumme</t>
  </si>
  <si>
    <t>Bezirk in Ressort?</t>
  </si>
  <si>
    <t>Umleitung auf GS Süd</t>
  </si>
  <si>
    <t>GS Nord</t>
  </si>
  <si>
    <t>GS Süd</t>
  </si>
  <si>
    <t>Bez UFR</t>
  </si>
  <si>
    <t>Bez MFR</t>
  </si>
  <si>
    <t>Bez OFR</t>
  </si>
  <si>
    <t>Bez SWN</t>
  </si>
  <si>
    <t>Bez OBB</t>
  </si>
  <si>
    <t>Bez N/O</t>
  </si>
  <si>
    <t>auszufüllen durch
Abrechnungsstelle</t>
  </si>
  <si>
    <t>LfK-Abrechnung?</t>
  </si>
  <si>
    <t>Vorzahlungssumme</t>
  </si>
  <si>
    <t>GS-Vorzahlung?</t>
  </si>
  <si>
    <t>Einfache Abrechnung?</t>
  </si>
  <si>
    <t>Onlineabrechnung ohne Deckblatt möglich!</t>
  </si>
  <si>
    <t>Bälle</t>
  </si>
  <si>
    <t>Bayerischer Badminton Verband, Georg-Brauchle-Ring 93, 80992 München</t>
  </si>
  <si>
    <t>BBV im BLSV Bezirk Mittelfranken, Dutzendteichstraße 24, 90478 Nürnberg</t>
  </si>
  <si>
    <t>Adresse ArSt</t>
  </si>
  <si>
    <t>Präsidium</t>
  </si>
  <si>
    <t>BBV ab 01.09.2018</t>
  </si>
  <si>
    <t>Hallenmiete</t>
  </si>
  <si>
    <t>Aktivensport</t>
  </si>
  <si>
    <t>Jugend</t>
  </si>
  <si>
    <t>Betrag</t>
  </si>
  <si>
    <t>Maßnahmenbezeichnung</t>
  </si>
  <si>
    <t>Abrechnung LV?</t>
  </si>
  <si>
    <t>Leistungssport Kader</t>
  </si>
  <si>
    <t>Leistungssport Turniere</t>
  </si>
  <si>
    <t>Leistungssport Allgemein</t>
  </si>
  <si>
    <t>Talentförderung ?</t>
  </si>
  <si>
    <t>Treibstoff</t>
  </si>
  <si>
    <t>SSO-Teilnehmergebühr</t>
  </si>
  <si>
    <t>Die Auslagen werden ausschließlich per Überweisung erstattet.</t>
  </si>
  <si>
    <t>Digitale Signatur?</t>
  </si>
  <si>
    <t>ja</t>
  </si>
  <si>
    <t>nein</t>
  </si>
  <si>
    <t>den Honorarempfangenden</t>
  </si>
  <si>
    <t>Digitale Signatur wird abgefragt, nicht unterschreiben!</t>
  </si>
  <si>
    <t>z.B. 13.07.2017, 18.07.2017, 21.07.2017, 15.09.2017, 22.09.2017,12.10.2017,
11.11.2017
14.12.2017</t>
  </si>
  <si>
    <t>Adresse</t>
  </si>
  <si>
    <t>Funktion</t>
  </si>
  <si>
    <t>Auf diesem Formular ist keine Unterschrift mehr notwendig.</t>
  </si>
  <si>
    <t>Tagessatz
Schiedsrichter*innen</t>
  </si>
  <si>
    <t>Zeitraum</t>
  </si>
  <si>
    <t>Veranstalter</t>
  </si>
  <si>
    <t>oben genannte Bankverbindung überwiesen.</t>
  </si>
  <si>
    <t>Mittelfranken ab 01.01.2019
Oberbayern ab 01.01.2020
Niederbayern / Oberpfalz ab 01.10.2021</t>
  </si>
  <si>
    <t>Vor- und Nachname</t>
  </si>
  <si>
    <t>MFR</t>
  </si>
  <si>
    <t>OBB</t>
  </si>
  <si>
    <t>UFR</t>
  </si>
  <si>
    <t>OFR</t>
  </si>
  <si>
    <t>NBO</t>
  </si>
  <si>
    <t>SWN</t>
  </si>
  <si>
    <t>ja, 1 Tag</t>
  </si>
  <si>
    <t>ja, 2 Tage</t>
  </si>
  <si>
    <t>sonst</t>
  </si>
  <si>
    <t>Schiedsrichter*in</t>
  </si>
  <si>
    <t>Aufstellung der Ausgaben</t>
  </si>
  <si>
    <t>E-Mail-Adresse</t>
  </si>
  <si>
    <t>Kosten</t>
  </si>
  <si>
    <t>BVS</t>
  </si>
  <si>
    <t>1. Bundesliga</t>
  </si>
  <si>
    <t>Selbständigkeit bzw. Gewerbetätigkeit</t>
  </si>
  <si>
    <t>auszufüllen durch die Abrechnungsstelle</t>
  </si>
  <si>
    <t>Regionalliga</t>
  </si>
  <si>
    <t>Bonuszahlung
BVS</t>
  </si>
  <si>
    <r>
      <rPr>
        <b/>
        <sz val="18"/>
        <color rgb="FF000000"/>
        <rFont val="Segoe UI"/>
        <family val="2"/>
      </rPr>
      <t xml:space="preserve">Gruppe SüdOst im Deutschen Badminton-Verband e.V.
</t>
    </r>
    <r>
      <rPr>
        <b/>
        <sz val="14"/>
        <color rgb="FF000000"/>
        <rFont val="Segoe UI"/>
        <family val="2"/>
      </rPr>
      <t>Baden-Württembergischer Badminton-Verband (BWBV)
Bayerischer Badminton-Verband (BBV)
Badminton-Verband Sachsen (BVS)</t>
    </r>
  </si>
  <si>
    <t>geschaeftsstelle@badminton-bbv.de</t>
  </si>
  <si>
    <t>o     Zur Bearbeitung der Abrechnung gehört auch die Signaturanfrage an die einreichende Person zu übersenden, eine Vorabsignierung ist daher nicht notwendig.</t>
  </si>
  <si>
    <t>❷ Honorarabrechnung</t>
  </si>
  <si>
    <t>o      Zeitpunkt der Honorartätigkeit</t>
  </si>
  <si>
    <t>❸ Reisekostenabrechnung</t>
  </si>
  <si>
    <t>o      Übernachtungskosten werden nur mit Rechnungsbeleg erstattet. Dieser ist digital einzureichen (Foto/Scan).</t>
  </si>
  <si>
    <t>Gruppe SüdOst im DBV e.V. via BBV</t>
  </si>
  <si>
    <t>BWBV</t>
  </si>
  <si>
    <t>BBV-OBB</t>
  </si>
  <si>
    <t>BBV-MFR</t>
  </si>
  <si>
    <t>Bonuszahlung
BWBV</t>
  </si>
  <si>
    <t>2. Bundesliga</t>
  </si>
  <si>
    <t>Ohne</t>
  </si>
  <si>
    <t>Mit</t>
  </si>
  <si>
    <t>zur Berücksichtigung der steuerfreien Aufwandsentschädigung für</t>
  </si>
  <si>
    <t>ehrenamtliche Tätigkeit nach § 3 Nr. 26a EStG</t>
  </si>
  <si>
    <t>Vorname:</t>
  </si>
  <si>
    <t>Name:</t>
  </si>
  <si>
    <t>Straße:</t>
  </si>
  <si>
    <t>Postleitzahl, Ort:</t>
  </si>
  <si>
    <t>E-Mail:</t>
  </si>
  <si>
    <t>Steuernummer bzw. Steuer-ID:</t>
  </si>
  <si>
    <t>Ich versichere, dass die gemachten Angaben vollständig sind und den Tatsachen entsprechen.</t>
  </si>
  <si>
    <t>Ich verpflichte mich, Änderungen in den angegebenen Verhältnissen unverzüglich mitzuteilen.</t>
  </si>
  <si>
    <t>eine steuer- und sozialversicherungsfreie Aufwandsentschädigung nach § 3 Nr. 26a EStG bis zu einer Höhe von</t>
  </si>
  <si>
    <t>Baden-Württembergischen Badminton-Verband (BWBV)</t>
  </si>
  <si>
    <t>Bayerischen Badminton-Verband e.V. (BBV)</t>
  </si>
  <si>
    <t>Badminton-Verband Sachsen (BVS)</t>
  </si>
  <si>
    <t>inklusive seiner Untergliederungen (Ressorts und Bezirke)</t>
  </si>
  <si>
    <t>Ich nehme für meine ehrenamtliche Tätigkeit für den</t>
  </si>
  <si>
    <t xml:space="preserve">im Jahr   </t>
  </si>
  <si>
    <t>Unterschrift</t>
  </si>
  <si>
    <t>Digitale Signatur wird abgefragt, bitte nicht unterschreiben!</t>
  </si>
  <si>
    <t>Steuernummer privat</t>
  </si>
  <si>
    <t>Steuernummer gewerblich</t>
  </si>
  <si>
    <t>Neben meiner selbständigen Tätigkeit als Schiedsrichter*in für den</t>
  </si>
  <si>
    <r>
      <t xml:space="preserve">Ich bestätige zudem, dass ich im Arbeitsfeld meiner ehrenamtlichen Tätigkeit für den </t>
    </r>
    <r>
      <rPr>
        <b/>
        <sz val="10"/>
        <color rgb="FF000000"/>
        <rFont val="Segoe UI"/>
        <family val="2"/>
      </rPr>
      <t>BBV / BWBV / BVS</t>
    </r>
    <r>
      <rPr>
        <sz val="10"/>
        <color rgb="FF000000"/>
        <rFont val="Segoe UI"/>
        <family val="2"/>
      </rPr>
      <t xml:space="preserve"> weder ein Gewerbe angemeldet habe, noch einen gültigen Arbeitsvertrag besitze oder als nebenberuflicher Übungsleiter gemäß §3 Nr. 26 EStG tätig bin.</t>
    </r>
  </si>
  <si>
    <t>Ich bestätige dass ich bei diesen oben aufgeführten, weiteren Auftraggebern mindestens 20% meines Umsatzes erwirtschafte.</t>
  </si>
  <si>
    <t>Der BBV / BWBV / BVS ist im Einzelfall berechtigt, weitere Unterlagen als Beleg anzufordern.</t>
  </si>
  <si>
    <t>BBV Bezirk Oberbayern</t>
  </si>
  <si>
    <t>BBV Bezirk Mittelfranken</t>
  </si>
  <si>
    <t>LigaEinsatz</t>
  </si>
  <si>
    <t>z.B. F. Schlosser, K. Mayer</t>
  </si>
  <si>
    <t>Landesverband</t>
  </si>
  <si>
    <t>Bestätigung für selbständige Schiedsrichter</t>
  </si>
  <si>
    <r>
      <t xml:space="preserve">bin ich darüber hinaus für folgende </t>
    </r>
    <r>
      <rPr>
        <b/>
        <u/>
        <sz val="10"/>
        <color rgb="FF000000"/>
        <rFont val="Segoe UI"/>
        <family val="2"/>
      </rPr>
      <t>(mindestens zwei)</t>
    </r>
    <r>
      <rPr>
        <b/>
        <sz val="10"/>
        <color rgb="FF000000"/>
        <rFont val="Segoe UI"/>
        <family val="2"/>
      </rPr>
      <t xml:space="preserve"> weitere Auftraggeber tätig:</t>
    </r>
  </si>
  <si>
    <r>
      <t>(maximal 840€) in Anspruch.</t>
    </r>
    <r>
      <rPr>
        <sz val="10"/>
        <color rgb="FF000000"/>
        <rFont val="Segoe UI"/>
        <family val="2"/>
      </rPr>
      <t xml:space="preserve"> (Kann kein Betrag beansprucht werden, so ist hier 0€ einzutragen.)</t>
    </r>
  </si>
  <si>
    <t>Bonuszahlung
BBV - Bezirke</t>
  </si>
  <si>
    <t>Wohnort</t>
  </si>
  <si>
    <t>öffentliche Verkehrsmittel (Beleg beifügen)</t>
  </si>
  <si>
    <t>auszuwählen durch</t>
  </si>
  <si>
    <t>❹ Ehrenamtspauschale</t>
  </si>
  <si>
    <t>o      Es ist der Steuerfreibetrag einzutragen, welcher nach Abzug aller Steuerfreibetragsverwendungsangaben bei anderen Arbeitgebern noch zur Verfügung steht.</t>
  </si>
  <si>
    <t>o      Steht kein Steuerfreibetrag mehr zur Verfügung, ist entweder der Haken bei "Selbständigkeit […]" zu setzen, oder die Abrechnungsstelle bilateral zu kontaktieren.</t>
  </si>
  <si>
    <t xml:space="preserve">o     Die Bearbeitung vollständig vorliegender Abrechnungsunterlagen erfolgt binnen weiterer vierzehn Arbeitstage bargeldlos. </t>
  </si>
  <si>
    <t>❶ Deckblatt</t>
  </si>
  <si>
    <t>BBV Bezirk Niederbayern/Oberpfalz</t>
  </si>
  <si>
    <t>BBV Bezirk Schwaben</t>
  </si>
  <si>
    <t>Gesamt</t>
  </si>
  <si>
    <t>BBV Bezirk Oberfranken</t>
  </si>
  <si>
    <t>BBV Bezirk Unterfranken</t>
  </si>
  <si>
    <t>Einsatz-ort LV</t>
  </si>
  <si>
    <t>o      Als selbständige Person oder als gewerbetreibende Person sind persönliche Rechnungen zu verwenden. Der Reiter "Selbständigkeit" ist dann ebenfalls befüllt einzureichen.</t>
  </si>
  <si>
    <t>wird nicht hierüber abgerechnet</t>
  </si>
  <si>
    <t>BBV Bezirkszuschuss</t>
  </si>
  <si>
    <t>Kostenstelle/n</t>
  </si>
  <si>
    <t>Bay. Badminton Verband eV, Postfach 50 01 20, 80971 München</t>
  </si>
  <si>
    <t>Postfach 50 01 20</t>
  </si>
  <si>
    <t>80971 München</t>
  </si>
  <si>
    <t>Prämie</t>
  </si>
  <si>
    <t>Geretsried</t>
  </si>
  <si>
    <t>sowie zur Zahlung angewiesen</t>
  </si>
  <si>
    <t>Sachlich und rechnerisch richtig sowie zur Zahlung angewiesen</t>
  </si>
  <si>
    <t>Geschäftsführungsmitglied</t>
  </si>
  <si>
    <t xml:space="preserve">o     Die befüllte Abrechnung sollte binnen vierzehn Tagen nach Einsatzableistung unter folgendem Link hochgeladen werden: </t>
  </si>
  <si>
    <t>https://cloud.badminton.de/index.php/s/MmZam8KwTBE2MQr</t>
  </si>
  <si>
    <t xml:space="preserve">o     Die Abrechnungsstelle ist der Bay. Badminton-Verband e.V..  </t>
  </si>
  <si>
    <t>SOD-Form 06/2024</t>
  </si>
  <si>
    <t>Informationsblatt: Abrechnung von Schiedsrichtereinsätzen in der Regionalliga SüdOst</t>
  </si>
  <si>
    <r>
      <t xml:space="preserve">Honorarsätze Gruppe SüdOst
</t>
    </r>
    <r>
      <rPr>
        <b/>
        <sz val="10"/>
        <color rgb="FF002060"/>
        <rFont val="Segoe UI"/>
        <family val="2"/>
      </rPr>
      <t>gültig ab 17.06.2024</t>
    </r>
  </si>
  <si>
    <t>o      Die im Deckblatt eingetragenen Daten werden in den Reitern "Honorar" und "Reisekosten" durch hinterlegte Formeln automatisch ergänzt, somit ist für alle Daten nur eine einmalige Eintragung notwendig.</t>
  </si>
  <si>
    <r>
      <t xml:space="preserve">o      Der Reiter "Ehrenamtspauschale" ist </t>
    </r>
    <r>
      <rPr>
        <b/>
        <sz val="10"/>
        <color theme="1"/>
        <rFont val="Segoe UI"/>
        <family val="2"/>
      </rPr>
      <t>für jedes Kalenderjahr neu</t>
    </r>
    <r>
      <rPr>
        <sz val="10"/>
        <color theme="1"/>
        <rFont val="Segoe UI"/>
        <family val="2"/>
      </rPr>
      <t xml:space="preserve"> befüllt mit einzureichen.</t>
    </r>
  </si>
  <si>
    <t>o     Sollte das Hochladen nicht funktionieren, schickt bitte die Abrechnung digital an folgende Email-Adresse:</t>
  </si>
  <si>
    <t>Gruppe SüdOst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</si>
</sst>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7" formatCode="#,##0.00\ &quot;€&quot;;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0.00\ \ \ _)"/>
    <numFmt numFmtId="165" formatCode="#,##0.00\ &quot;€&quot;;[Red]#,##0.00\ &quot;€&quot;"/>
    <numFmt numFmtId="166" formatCode="#,##0.00\ &quot;€&quot;"/>
    <numFmt numFmtId="167" formatCode="d/m/yyyy;@"/>
    <numFmt numFmtId="168" formatCode="h:mm;@"/>
    <numFmt numFmtId="169" formatCode="#,##0.000"/>
    <numFmt numFmtId="170" formatCode="_-* #,##0.00\ &quot;DM&quot;_-;\-* #,##0.00\ &quot;DM&quot;_-;_-* &quot;-&quot;??\ &quot;DM&quot;_-;_-@_-"/>
    <numFmt numFmtId="171" formatCode="#,##0\ &quot;€&quot;"/>
    <numFmt numFmtId="172" formatCode="#,##0.00\ _€"/>
  </numFmts>
  <fonts count="77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4"/>
      <color rgb="FF000000"/>
      <name val="Arial Unicode MS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theme="1"/>
      <name val="Arial"/>
      <family val="2"/>
    </font>
    <font>
      <sz val="9"/>
      <color indexed="81"/>
      <name val="Segoe UI"/>
      <family val="2"/>
    </font>
    <font>
      <sz val="26"/>
      <color rgb="FF002060"/>
      <name val="Segoe UI"/>
      <family val="2"/>
    </font>
    <font>
      <sz val="10"/>
      <name val="Segoe UI"/>
      <family val="2"/>
    </font>
    <font>
      <i/>
      <sz val="8"/>
      <name val="Segoe UI"/>
      <family val="2"/>
    </font>
    <font>
      <b/>
      <sz val="14"/>
      <name val="Segoe UI"/>
      <family val="2"/>
    </font>
    <font>
      <b/>
      <sz val="10"/>
      <name val="Segoe UI"/>
      <family val="2"/>
    </font>
    <font>
      <b/>
      <sz val="24"/>
      <color rgb="FF002060"/>
      <name val="Segoe UI"/>
      <family val="2"/>
    </font>
    <font>
      <sz val="24"/>
      <color rgb="FF002060"/>
      <name val="Segoe UI"/>
      <family val="2"/>
    </font>
    <font>
      <b/>
      <sz val="24"/>
      <name val="Segoe UI"/>
      <family val="2"/>
    </font>
    <font>
      <sz val="9"/>
      <name val="Segoe UI"/>
      <family val="2"/>
    </font>
    <font>
      <b/>
      <sz val="9"/>
      <name val="Segoe UI"/>
      <family val="2"/>
    </font>
    <font>
      <b/>
      <sz val="12"/>
      <name val="Segoe UI"/>
      <family val="2"/>
    </font>
    <font>
      <b/>
      <sz val="14"/>
      <color rgb="FF000000"/>
      <name val="Segoe UI"/>
      <family val="2"/>
    </font>
    <font>
      <b/>
      <i/>
      <sz val="8"/>
      <color theme="1"/>
      <name val="Segoe UI"/>
      <family val="2"/>
    </font>
    <font>
      <b/>
      <sz val="8"/>
      <color rgb="FFFF0000"/>
      <name val="Segoe UI"/>
      <family val="2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sz val="11"/>
      <name val="Segoe UI"/>
      <family val="2"/>
    </font>
    <font>
      <sz val="11"/>
      <color rgb="FF000000"/>
      <name val="Segoe UI"/>
      <family val="2"/>
    </font>
    <font>
      <i/>
      <sz val="11"/>
      <color rgb="FF000000"/>
      <name val="Segoe UI"/>
      <family val="2"/>
    </font>
    <font>
      <u/>
      <sz val="10"/>
      <color theme="10"/>
      <name val="Segoe UI"/>
      <family val="2"/>
    </font>
    <font>
      <sz val="12"/>
      <color rgb="FF000000"/>
      <name val="Segoe UI"/>
      <family val="2"/>
    </font>
    <font>
      <b/>
      <sz val="12"/>
      <color rgb="FF000000"/>
      <name val="Segoe UI"/>
      <family val="2"/>
    </font>
    <font>
      <sz val="14"/>
      <name val="Segoe UI"/>
      <family val="2"/>
    </font>
    <font>
      <sz val="12"/>
      <name val="Segoe UI"/>
      <family val="2"/>
    </font>
    <font>
      <i/>
      <sz val="8"/>
      <color theme="1"/>
      <name val="Segoe UI"/>
      <family val="2"/>
    </font>
    <font>
      <b/>
      <sz val="10"/>
      <color theme="1"/>
      <name val="Segoe UI"/>
      <family val="2"/>
    </font>
    <font>
      <sz val="10"/>
      <color theme="1"/>
      <name val="Segoe UI"/>
      <family val="2"/>
    </font>
    <font>
      <sz val="10"/>
      <color rgb="FF000000"/>
      <name val="Segoe UI"/>
      <family val="2"/>
    </font>
    <font>
      <b/>
      <sz val="10"/>
      <color rgb="FF000000"/>
      <name val="Segoe UI"/>
      <family val="2"/>
    </font>
    <font>
      <sz val="8"/>
      <name val="Segoe UI"/>
      <family val="2"/>
    </font>
    <font>
      <sz val="8"/>
      <color theme="0"/>
      <name val="Segoe UI"/>
      <family val="2"/>
    </font>
    <font>
      <b/>
      <sz val="8"/>
      <name val="Segoe UI"/>
      <family val="2"/>
    </font>
    <font>
      <b/>
      <sz val="22"/>
      <name val="Segoe UI"/>
      <family val="2"/>
    </font>
    <font>
      <b/>
      <sz val="20"/>
      <name val="Segoe UI"/>
      <family val="2"/>
    </font>
    <font>
      <b/>
      <sz val="11"/>
      <name val="Segoe UI"/>
      <family val="2"/>
    </font>
    <font>
      <sz val="10"/>
      <color theme="0"/>
      <name val="Segoe UI"/>
      <family val="2"/>
    </font>
    <font>
      <i/>
      <sz val="9"/>
      <name val="Segoe UI"/>
      <family val="2"/>
    </font>
    <font>
      <i/>
      <sz val="10"/>
      <name val="Segoe UI"/>
      <family val="2"/>
    </font>
    <font>
      <sz val="9"/>
      <color theme="0" tint="-0.499984740745262"/>
      <name val="Segoe UI"/>
      <family val="2"/>
    </font>
    <font>
      <b/>
      <sz val="14"/>
      <color rgb="FFFF0000"/>
      <name val="Segoe UI"/>
      <family val="2"/>
    </font>
    <font>
      <sz val="14"/>
      <color rgb="FFFF0000"/>
      <name val="Segoe UI"/>
      <family val="2"/>
    </font>
    <font>
      <b/>
      <sz val="9"/>
      <color theme="0" tint="-0.499984740745262"/>
      <name val="Segoe UI"/>
      <family val="2"/>
    </font>
    <font>
      <b/>
      <sz val="9"/>
      <color rgb="FFFF0000"/>
      <name val="Segoe UI"/>
      <family val="2"/>
    </font>
    <font>
      <sz val="10"/>
      <color rgb="FFFF0000"/>
      <name val="Segoe UI"/>
      <family val="2"/>
    </font>
    <font>
      <sz val="6"/>
      <name val="Segoe UI"/>
      <family val="2"/>
    </font>
    <font>
      <sz val="9"/>
      <color rgb="FFFF0000"/>
      <name val="Segoe UI"/>
      <family val="2"/>
    </font>
    <font>
      <sz val="9"/>
      <color theme="0" tint="-0.34998626667073579"/>
      <name val="Segoe UI"/>
      <family val="2"/>
    </font>
    <font>
      <b/>
      <sz val="10"/>
      <color theme="0" tint="-0.499984740745262"/>
      <name val="Segoe UI"/>
      <family val="2"/>
    </font>
    <font>
      <b/>
      <sz val="7"/>
      <name val="Segoe UI"/>
      <family val="2"/>
    </font>
    <font>
      <b/>
      <sz val="6"/>
      <color rgb="FFFF0000"/>
      <name val="Segoe UI"/>
      <family val="2"/>
    </font>
    <font>
      <u/>
      <sz val="10"/>
      <name val="Segoe UI"/>
      <family val="2"/>
    </font>
    <font>
      <b/>
      <u/>
      <sz val="11"/>
      <name val="Segoe UI"/>
      <family val="2"/>
    </font>
    <font>
      <sz val="10"/>
      <name val="Arial"/>
      <family val="2"/>
    </font>
    <font>
      <sz val="20"/>
      <name val="Segoe UI"/>
      <family val="2"/>
    </font>
    <font>
      <b/>
      <sz val="10"/>
      <color rgb="FF002060"/>
      <name val="Segoe UI"/>
      <family val="2"/>
    </font>
    <font>
      <b/>
      <sz val="18"/>
      <color rgb="FF000000"/>
      <name val="Segoe UI"/>
      <family val="2"/>
    </font>
    <font>
      <sz val="10"/>
      <color rgb="FF000000"/>
      <name val="Times New Roman"/>
      <family val="1"/>
    </font>
    <font>
      <sz val="9"/>
      <color rgb="FF000000"/>
      <name val="Segoe UI"/>
      <family val="2"/>
    </font>
    <font>
      <sz val="6"/>
      <color rgb="FF000000"/>
      <name val="Segoe UI"/>
      <family val="2"/>
    </font>
    <font>
      <i/>
      <sz val="9"/>
      <color theme="0" tint="-0.499984740745262"/>
      <name val="Segoe UI"/>
      <family val="2"/>
    </font>
    <font>
      <b/>
      <u/>
      <sz val="10"/>
      <color rgb="FF000000"/>
      <name val="Segoe UI"/>
      <family val="2"/>
    </font>
    <font>
      <u/>
      <sz val="10"/>
      <color rgb="FFFF0000"/>
      <name val="Segoe UI"/>
      <family val="2"/>
    </font>
    <font>
      <sz val="5"/>
      <color theme="0"/>
      <name val="Segoe UI"/>
      <family val="2"/>
    </font>
    <font>
      <b/>
      <i/>
      <sz val="8"/>
      <name val="Segoe UI"/>
      <family val="2"/>
    </font>
    <font>
      <sz val="8"/>
      <color theme="0" tint="-0.34998626667073579"/>
      <name val="Segoe UI"/>
      <family val="2"/>
    </font>
    <font>
      <b/>
      <i/>
      <sz val="9"/>
      <name val="Segoe UI"/>
      <family val="2"/>
    </font>
    <font>
      <b/>
      <i/>
      <sz val="10"/>
      <name val="Segoe UI"/>
      <family val="2"/>
    </font>
  </fonts>
  <fills count="10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28FBA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FE3"/>
        <bgColor indexed="64"/>
      </patternFill>
    </fill>
    <fill>
      <patternFill patternType="solid">
        <fgColor theme="0" tint="-0.14999847407452621"/>
        <bgColor theme="0" tint="-0.14996795556505021"/>
      </patternFill>
    </fill>
  </fills>
  <borders count="6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4" tint="0.79998168889431442"/>
      </bottom>
      <diagonal/>
    </border>
    <border>
      <left style="thin">
        <color theme="4" tint="0.79998168889431442"/>
      </left>
      <right/>
      <top/>
      <bottom/>
      <diagonal/>
    </border>
    <border>
      <left/>
      <right/>
      <top style="thin">
        <color theme="4" tint="0.79998168889431442"/>
      </top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thin">
        <color indexed="64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double">
        <color auto="1"/>
      </bottom>
      <diagonal/>
    </border>
  </borders>
  <cellStyleXfs count="41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70" fontId="2" fillId="0" borderId="0" applyFon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43" fontId="62" fillId="0" borderId="0" applyFont="0" applyFill="0" applyBorder="0" applyAlignment="0" applyProtection="0"/>
  </cellStyleXfs>
  <cellXfs count="441">
    <xf numFmtId="0" fontId="0" fillId="0" borderId="0" xfId="0"/>
    <xf numFmtId="0" fontId="2" fillId="0" borderId="0" xfId="0" applyFont="1"/>
    <xf numFmtId="1" fontId="0" fillId="0" borderId="0" xfId="0" applyNumberFormat="1"/>
    <xf numFmtId="2" fontId="0" fillId="0" borderId="0" xfId="0" applyNumberFormat="1"/>
    <xf numFmtId="0" fontId="0" fillId="0" borderId="4" xfId="0" applyBorder="1"/>
    <xf numFmtId="0" fontId="0" fillId="0" borderId="5" xfId="0" applyBorder="1"/>
    <xf numFmtId="0" fontId="0" fillId="0" borderId="6" xfId="0" applyBorder="1"/>
    <xf numFmtId="20" fontId="2" fillId="3" borderId="7" xfId="0" quotePrefix="1" applyNumberFormat="1" applyFont="1" applyFill="1" applyBorder="1" applyAlignment="1">
      <alignment vertical="center"/>
    </xf>
    <xf numFmtId="1" fontId="0" fillId="0" borderId="5" xfId="0" applyNumberFormat="1" applyBorder="1"/>
    <xf numFmtId="166" fontId="0" fillId="0" borderId="0" xfId="0" applyNumberFormat="1"/>
    <xf numFmtId="0" fontId="4" fillId="0" borderId="0" xfId="0" applyFont="1"/>
    <xf numFmtId="0" fontId="4" fillId="0" borderId="8" xfId="0" applyFont="1" applyBorder="1"/>
    <xf numFmtId="0" fontId="4" fillId="0" borderId="9" xfId="0" applyFont="1" applyBorder="1"/>
    <xf numFmtId="0" fontId="4" fillId="6" borderId="10" xfId="0" applyFont="1" applyFill="1" applyBorder="1"/>
    <xf numFmtId="2" fontId="4" fillId="6" borderId="10" xfId="0" applyNumberFormat="1" applyFont="1" applyFill="1" applyBorder="1"/>
    <xf numFmtId="9" fontId="4" fillId="6" borderId="10" xfId="0" applyNumberFormat="1" applyFont="1" applyFill="1" applyBorder="1"/>
    <xf numFmtId="0" fontId="5" fillId="6" borderId="10" xfId="0" applyFont="1" applyFill="1" applyBorder="1"/>
    <xf numFmtId="0" fontId="4" fillId="0" borderId="10" xfId="0" applyFont="1" applyBorder="1"/>
    <xf numFmtId="2" fontId="4" fillId="0" borderId="10" xfId="0" applyNumberFormat="1" applyFont="1" applyBorder="1"/>
    <xf numFmtId="9" fontId="4" fillId="0" borderId="10" xfId="0" applyNumberFormat="1" applyFont="1" applyBorder="1"/>
    <xf numFmtId="0" fontId="5" fillId="0" borderId="10" xfId="0" applyFont="1" applyBorder="1"/>
    <xf numFmtId="0" fontId="8" fillId="0" borderId="0" xfId="0" applyFont="1"/>
    <xf numFmtId="0" fontId="11" fillId="0" borderId="0" xfId="0" applyFont="1"/>
    <xf numFmtId="0" fontId="12" fillId="0" borderId="0" xfId="0" quotePrefix="1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7" borderId="0" xfId="0" applyFont="1" applyFill="1"/>
    <xf numFmtId="0" fontId="13" fillId="7" borderId="0" xfId="0" applyFont="1" applyFill="1" applyAlignment="1">
      <alignment horizontal="center"/>
    </xf>
    <xf numFmtId="0" fontId="11" fillId="7" borderId="0" xfId="0" applyFont="1" applyFill="1" applyAlignment="1">
      <alignment horizontal="center"/>
    </xf>
    <xf numFmtId="0" fontId="18" fillId="0" borderId="0" xfId="0" applyFont="1"/>
    <xf numFmtId="0" fontId="18" fillId="7" borderId="0" xfId="0" applyFont="1" applyFill="1"/>
    <xf numFmtId="0" fontId="18" fillId="7" borderId="0" xfId="0" applyFont="1" applyFill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8" fillId="7" borderId="0" xfId="0" applyFont="1" applyFill="1" applyAlignment="1">
      <alignment horizontal="center" wrapText="1"/>
    </xf>
    <xf numFmtId="171" fontId="19" fillId="0" borderId="52" xfId="0" applyNumberFormat="1" applyFont="1" applyBorder="1" applyAlignment="1">
      <alignment horizontal="center" vertical="center"/>
    </xf>
    <xf numFmtId="171" fontId="19" fillId="0" borderId="53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24" fillId="0" borderId="0" xfId="0" applyFont="1"/>
    <xf numFmtId="0" fontId="25" fillId="0" borderId="0" xfId="0" applyFont="1" applyAlignment="1">
      <alignment horizontal="center" vertical="center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27" fillId="0" borderId="0" xfId="0" applyFont="1" applyAlignment="1">
      <alignment vertical="center"/>
    </xf>
    <xf numFmtId="0" fontId="29" fillId="0" borderId="0" xfId="39" applyFont="1" applyAlignment="1"/>
    <xf numFmtId="0" fontId="24" fillId="0" borderId="0" xfId="0" applyFont="1" applyAlignment="1">
      <alignment horizontal="left" vertical="center" indent="4"/>
    </xf>
    <xf numFmtId="0" fontId="30" fillId="0" borderId="0" xfId="0" applyFont="1" applyAlignment="1">
      <alignment horizontal="left" vertical="center" indent="6"/>
    </xf>
    <xf numFmtId="0" fontId="31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 indent="9"/>
    </xf>
    <xf numFmtId="0" fontId="35" fillId="0" borderId="0" xfId="0" applyFont="1" applyAlignment="1">
      <alignment horizontal="center" vertical="center"/>
    </xf>
    <xf numFmtId="0" fontId="36" fillId="0" borderId="0" xfId="0" applyFont="1"/>
    <xf numFmtId="0" fontId="37" fillId="0" borderId="0" xfId="0" applyFont="1"/>
    <xf numFmtId="0" fontId="38" fillId="0" borderId="0" xfId="0" applyFont="1" applyAlignment="1">
      <alignment vertical="center"/>
    </xf>
    <xf numFmtId="0" fontId="38" fillId="0" borderId="0" xfId="0" applyFont="1"/>
    <xf numFmtId="0" fontId="1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0" fillId="0" borderId="0" xfId="0" applyFont="1"/>
    <xf numFmtId="0" fontId="45" fillId="0" borderId="0" xfId="0" applyFont="1"/>
    <xf numFmtId="0" fontId="12" fillId="0" borderId="0" xfId="0" quotePrefix="1" applyFont="1" applyAlignment="1">
      <alignment horizontal="right" vertical="center"/>
    </xf>
    <xf numFmtId="0" fontId="19" fillId="0" borderId="0" xfId="0" applyFont="1" applyAlignment="1">
      <alignment horizontal="centerContinuous"/>
    </xf>
    <xf numFmtId="0" fontId="19" fillId="0" borderId="0" xfId="0" applyFont="1" applyAlignment="1">
      <alignment horizontal="left" vertical="center"/>
    </xf>
    <xf numFmtId="0" fontId="19" fillId="0" borderId="51" xfId="0" applyFont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51" fillId="0" borderId="0" xfId="0" applyFont="1" applyAlignment="1">
      <alignment horizontal="center" vertical="center" wrapText="1"/>
    </xf>
    <xf numFmtId="0" fontId="51" fillId="0" borderId="0" xfId="0" applyFont="1" applyAlignment="1">
      <alignment horizontal="center" vertical="center"/>
    </xf>
    <xf numFmtId="0" fontId="18" fillId="0" borderId="13" xfId="0" applyFont="1" applyBorder="1" applyAlignment="1">
      <alignment horizontal="centerContinuous"/>
    </xf>
    <xf numFmtId="0" fontId="19" fillId="0" borderId="13" xfId="0" applyFont="1" applyBorder="1" applyAlignment="1">
      <alignment horizontal="left" vertical="center"/>
    </xf>
    <xf numFmtId="0" fontId="11" fillId="0" borderId="13" xfId="0" applyFont="1" applyBorder="1"/>
    <xf numFmtId="0" fontId="11" fillId="0" borderId="43" xfId="0" applyFont="1" applyBorder="1"/>
    <xf numFmtId="0" fontId="18" fillId="0" borderId="0" xfId="0" applyFont="1" applyAlignment="1">
      <alignment horizontal="centerContinuous"/>
    </xf>
    <xf numFmtId="0" fontId="11" fillId="0" borderId="51" xfId="0" applyFont="1" applyBorder="1"/>
    <xf numFmtId="0" fontId="18" fillId="0" borderId="0" xfId="0" applyFont="1" applyAlignment="1">
      <alignment horizontal="left"/>
    </xf>
    <xf numFmtId="0" fontId="11" fillId="0" borderId="14" xfId="0" applyFont="1" applyBorder="1" applyProtection="1">
      <protection locked="0"/>
    </xf>
    <xf numFmtId="0" fontId="18" fillId="0" borderId="49" xfId="0" applyFont="1" applyBorder="1"/>
    <xf numFmtId="166" fontId="14" fillId="0" borderId="31" xfId="0" applyNumberFormat="1" applyFont="1" applyBorder="1" applyAlignment="1">
      <alignment horizontal="right"/>
    </xf>
    <xf numFmtId="166" fontId="14" fillId="0" borderId="0" xfId="0" applyNumberFormat="1" applyFont="1" applyAlignment="1">
      <alignment horizontal="right"/>
    </xf>
    <xf numFmtId="0" fontId="55" fillId="0" borderId="0" xfId="0" applyFont="1"/>
    <xf numFmtId="0" fontId="56" fillId="0" borderId="0" xfId="0" applyFont="1" applyAlignment="1">
      <alignment horizontal="center"/>
    </xf>
    <xf numFmtId="0" fontId="53" fillId="0" borderId="0" xfId="0" applyFont="1"/>
    <xf numFmtId="0" fontId="12" fillId="0" borderId="0" xfId="0" applyFont="1" applyAlignment="1">
      <alignment horizontal="right"/>
    </xf>
    <xf numFmtId="0" fontId="11" fillId="5" borderId="0" xfId="0" applyFont="1" applyFill="1"/>
    <xf numFmtId="0" fontId="11" fillId="0" borderId="18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27" xfId="0" applyFont="1" applyBorder="1" applyAlignment="1">
      <alignment vertical="center"/>
    </xf>
    <xf numFmtId="0" fontId="20" fillId="0" borderId="32" xfId="0" applyFont="1" applyBorder="1" applyAlignment="1">
      <alignment vertical="center"/>
    </xf>
    <xf numFmtId="0" fontId="11" fillId="0" borderId="29" xfId="0" applyFont="1" applyBorder="1" applyAlignment="1">
      <alignment vertical="center"/>
    </xf>
    <xf numFmtId="0" fontId="11" fillId="5" borderId="20" xfId="0" applyFont="1" applyFill="1" applyBorder="1" applyAlignment="1">
      <alignment vertical="center"/>
    </xf>
    <xf numFmtId="0" fontId="11" fillId="5" borderId="11" xfId="0" applyFont="1" applyFill="1" applyBorder="1" applyAlignment="1">
      <alignment vertical="center"/>
    </xf>
    <xf numFmtId="0" fontId="11" fillId="5" borderId="21" xfId="0" applyFont="1" applyFill="1" applyBorder="1" applyAlignment="1">
      <alignment vertical="center"/>
    </xf>
    <xf numFmtId="0" fontId="19" fillId="0" borderId="0" xfId="0" applyFont="1" applyAlignment="1">
      <alignment horizontal="centerContinuous" vertical="center"/>
    </xf>
    <xf numFmtId="0" fontId="18" fillId="0" borderId="0" xfId="0" applyFont="1" applyAlignment="1">
      <alignment horizontal="centerContinuous" vertical="center"/>
    </xf>
    <xf numFmtId="0" fontId="11" fillId="5" borderId="24" xfId="0" applyFont="1" applyFill="1" applyBorder="1" applyAlignment="1">
      <alignment horizontal="centerContinuous"/>
    </xf>
    <xf numFmtId="0" fontId="11" fillId="5" borderId="0" xfId="0" applyFont="1" applyFill="1" applyAlignment="1">
      <alignment horizontal="centerContinuous"/>
    </xf>
    <xf numFmtId="0" fontId="44" fillId="4" borderId="41" xfId="0" applyFont="1" applyFill="1" applyBorder="1" applyAlignment="1" applyProtection="1">
      <alignment horizontal="center" vertical="center"/>
      <protection locked="0"/>
    </xf>
    <xf numFmtId="0" fontId="14" fillId="0" borderId="0" xfId="0" applyFont="1"/>
    <xf numFmtId="0" fontId="11" fillId="4" borderId="0" xfId="0" applyFont="1" applyFill="1"/>
    <xf numFmtId="0" fontId="11" fillId="0" borderId="0" xfId="0" quotePrefix="1" applyFont="1" applyAlignment="1">
      <alignment horizontal="left" vertical="center"/>
    </xf>
    <xf numFmtId="0" fontId="11" fillId="0" borderId="13" xfId="0" applyFont="1" applyBorder="1" applyAlignment="1">
      <alignment horizontal="right" vertical="center"/>
    </xf>
    <xf numFmtId="0" fontId="17" fillId="3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11" fillId="3" borderId="0" xfId="0" applyFont="1" applyFill="1" applyAlignment="1">
      <alignment vertical="center"/>
    </xf>
    <xf numFmtId="0" fontId="41" fillId="0" borderId="0" xfId="0" applyFont="1" applyAlignment="1">
      <alignment horizontal="centerContinuous" vertical="center"/>
    </xf>
    <xf numFmtId="0" fontId="11" fillId="3" borderId="0" xfId="0" applyFont="1" applyFill="1"/>
    <xf numFmtId="0" fontId="11" fillId="0" borderId="0" xfId="0" quotePrefix="1" applyFont="1" applyAlignment="1">
      <alignment horizontal="left" vertical="center" indent="2"/>
    </xf>
    <xf numFmtId="0" fontId="11" fillId="0" borderId="0" xfId="0" applyFont="1" applyAlignment="1">
      <alignment horizontal="center" vertical="center"/>
    </xf>
    <xf numFmtId="14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 vertical="center"/>
    </xf>
    <xf numFmtId="14" fontId="11" fillId="3" borderId="0" xfId="0" applyNumberFormat="1" applyFont="1" applyFill="1" applyAlignment="1">
      <alignment horizontal="center" vertical="center"/>
    </xf>
    <xf numFmtId="20" fontId="11" fillId="3" borderId="0" xfId="0" quotePrefix="1" applyNumberFormat="1" applyFont="1" applyFill="1" applyAlignment="1">
      <alignment horizontal="center" vertical="center"/>
    </xf>
    <xf numFmtId="0" fontId="11" fillId="0" borderId="0" xfId="0" quotePrefix="1" applyFont="1" applyAlignment="1">
      <alignment horizontal="left" vertical="top"/>
    </xf>
    <xf numFmtId="0" fontId="11" fillId="0" borderId="0" xfId="0" applyFont="1" applyAlignment="1">
      <alignment vertical="top"/>
    </xf>
    <xf numFmtId="0" fontId="11" fillId="4" borderId="0" xfId="0" applyFont="1" applyFill="1" applyAlignment="1" applyProtection="1">
      <alignment horizontal="center" vertical="top"/>
      <protection locked="0"/>
    </xf>
    <xf numFmtId="0" fontId="11" fillId="0" borderId="0" xfId="0" applyFont="1" applyAlignment="1">
      <alignment horizontal="center" vertical="top"/>
    </xf>
    <xf numFmtId="0" fontId="14" fillId="2" borderId="0" xfId="0" applyFont="1" applyFill="1" applyAlignment="1">
      <alignment horizontal="left" vertical="center"/>
    </xf>
    <xf numFmtId="0" fontId="11" fillId="4" borderId="0" xfId="0" applyFont="1" applyFill="1" applyAlignment="1" applyProtection="1">
      <alignment vertical="center"/>
      <protection locked="0"/>
    </xf>
    <xf numFmtId="0" fontId="11" fillId="0" borderId="0" xfId="0" quotePrefix="1" applyFont="1" applyAlignment="1">
      <alignment horizontal="center" vertical="center"/>
    </xf>
    <xf numFmtId="164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1" fontId="11" fillId="4" borderId="0" xfId="0" applyNumberFormat="1" applyFont="1" applyFill="1" applyAlignment="1" applyProtection="1">
      <alignment horizontal="center" vertical="center"/>
      <protection locked="0"/>
    </xf>
    <xf numFmtId="0" fontId="11" fillId="3" borderId="0" xfId="0" applyFont="1" applyFill="1" applyAlignment="1">
      <alignment horizontal="center" vertical="center"/>
    </xf>
    <xf numFmtId="165" fontId="11" fillId="0" borderId="0" xfId="0" applyNumberFormat="1" applyFont="1" applyAlignment="1">
      <alignment horizontal="right" vertical="center"/>
    </xf>
    <xf numFmtId="0" fontId="11" fillId="4" borderId="0" xfId="0" applyFont="1" applyFill="1" applyAlignment="1" applyProtection="1">
      <alignment horizontal="center" vertical="center"/>
      <protection locked="0"/>
    </xf>
    <xf numFmtId="164" fontId="11" fillId="0" borderId="0" xfId="0" applyNumberFormat="1" applyFont="1" applyAlignment="1">
      <alignment vertical="center"/>
    </xf>
    <xf numFmtId="165" fontId="60" fillId="0" borderId="0" xfId="0" applyNumberFormat="1" applyFont="1" applyAlignment="1">
      <alignment horizontal="right" vertical="center"/>
    </xf>
    <xf numFmtId="165" fontId="11" fillId="3" borderId="0" xfId="0" applyNumberFormat="1" applyFont="1" applyFill="1" applyAlignment="1">
      <alignment horizontal="right" vertical="center"/>
    </xf>
    <xf numFmtId="164" fontId="11" fillId="3" borderId="0" xfId="0" applyNumberFormat="1" applyFont="1" applyFill="1" applyAlignment="1">
      <alignment vertical="center"/>
    </xf>
    <xf numFmtId="9" fontId="11" fillId="0" borderId="0" xfId="0" applyNumberFormat="1" applyFont="1" applyAlignment="1">
      <alignment horizontal="right" vertical="center"/>
    </xf>
    <xf numFmtId="7" fontId="11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165" fontId="61" fillId="0" borderId="0" xfId="0" applyNumberFormat="1" applyFont="1" applyAlignment="1">
      <alignment vertical="center"/>
    </xf>
    <xf numFmtId="0" fontId="14" fillId="0" borderId="0" xfId="0" applyFont="1" applyAlignment="1">
      <alignment horizontal="centerContinuous" vertical="center"/>
    </xf>
    <xf numFmtId="0" fontId="11" fillId="0" borderId="0" xfId="0" quotePrefix="1" applyFont="1" applyAlignment="1">
      <alignment vertical="center"/>
    </xf>
    <xf numFmtId="0" fontId="41" fillId="0" borderId="0" xfId="0" applyFont="1" applyAlignment="1">
      <alignment vertical="top"/>
    </xf>
    <xf numFmtId="0" fontId="18" fillId="0" borderId="0" xfId="0" applyFont="1" applyAlignment="1">
      <alignment vertical="center"/>
    </xf>
    <xf numFmtId="0" fontId="11" fillId="8" borderId="0" xfId="0" applyFont="1" applyFill="1" applyAlignment="1">
      <alignment vertical="center"/>
    </xf>
    <xf numFmtId="0" fontId="11" fillId="8" borderId="0" xfId="0" applyFont="1" applyFill="1" applyAlignment="1">
      <alignment horizontal="center" vertical="center"/>
    </xf>
    <xf numFmtId="164" fontId="11" fillId="8" borderId="0" xfId="0" applyNumberFormat="1" applyFont="1" applyFill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left" vertical="center"/>
    </xf>
    <xf numFmtId="0" fontId="44" fillId="2" borderId="0" xfId="0" applyFont="1" applyFill="1" applyAlignment="1">
      <alignment vertical="center"/>
    </xf>
    <xf numFmtId="1" fontId="11" fillId="0" borderId="0" xfId="0" applyNumberFormat="1" applyFont="1"/>
    <xf numFmtId="0" fontId="16" fillId="0" borderId="0" xfId="0" applyFont="1" applyAlignment="1">
      <alignment vertical="center"/>
    </xf>
    <xf numFmtId="0" fontId="19" fillId="7" borderId="0" xfId="0" applyFont="1" applyFill="1" applyAlignment="1">
      <alignment horizontal="center" vertical="center"/>
    </xf>
    <xf numFmtId="0" fontId="63" fillId="4" borderId="0" xfId="0" applyFont="1" applyFill="1" applyAlignment="1">
      <alignment vertical="center"/>
    </xf>
    <xf numFmtId="0" fontId="43" fillId="4" borderId="0" xfId="0" applyFont="1" applyFill="1" applyAlignment="1">
      <alignment vertical="center"/>
    </xf>
    <xf numFmtId="0" fontId="17" fillId="4" borderId="0" xfId="0" applyFont="1" applyFill="1" applyAlignment="1">
      <alignment vertical="center"/>
    </xf>
    <xf numFmtId="0" fontId="63" fillId="3" borderId="0" xfId="0" applyFont="1" applyFill="1" applyAlignment="1">
      <alignment vertical="center"/>
    </xf>
    <xf numFmtId="0" fontId="23" fillId="0" borderId="0" xfId="0" applyFont="1"/>
    <xf numFmtId="0" fontId="42" fillId="3" borderId="0" xfId="0" applyFont="1" applyFill="1" applyAlignment="1">
      <alignment vertical="center"/>
    </xf>
    <xf numFmtId="0" fontId="19" fillId="0" borderId="43" xfId="0" applyFont="1" applyBorder="1" applyAlignment="1">
      <alignment horizontal="centerContinuous"/>
    </xf>
    <xf numFmtId="2" fontId="19" fillId="0" borderId="19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6" fillId="0" borderId="0" xfId="39" applyAlignment="1"/>
    <xf numFmtId="0" fontId="42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11" fillId="0" borderId="35" xfId="0" applyFont="1" applyBorder="1"/>
    <xf numFmtId="0" fontId="18" fillId="0" borderId="0" xfId="0" applyFont="1" applyAlignment="1">
      <alignment horizontal="center"/>
    </xf>
    <xf numFmtId="0" fontId="6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67" fillId="0" borderId="0" xfId="0" applyFont="1" applyAlignment="1">
      <alignment vertical="center"/>
    </xf>
    <xf numFmtId="0" fontId="68" fillId="0" borderId="0" xfId="0" applyFont="1" applyAlignment="1">
      <alignment vertical="center"/>
    </xf>
    <xf numFmtId="0" fontId="38" fillId="0" borderId="0" xfId="0" applyFont="1" applyAlignment="1">
      <alignment horizontal="left" vertical="top" wrapText="1"/>
    </xf>
    <xf numFmtId="0" fontId="44" fillId="4" borderId="40" xfId="0" applyFont="1" applyFill="1" applyBorder="1" applyAlignment="1" applyProtection="1">
      <alignment horizontal="center" vertical="center"/>
      <protection locked="0"/>
    </xf>
    <xf numFmtId="0" fontId="38" fillId="0" borderId="0" xfId="0" applyFont="1" applyAlignment="1">
      <alignment horizontal="right" vertical="top" wrapText="1"/>
    </xf>
    <xf numFmtId="166" fontId="38" fillId="4" borderId="40" xfId="0" applyNumberFormat="1" applyFont="1" applyFill="1" applyBorder="1" applyAlignment="1" applyProtection="1">
      <alignment horizontal="center" vertical="top" wrapText="1"/>
      <protection locked="0"/>
    </xf>
    <xf numFmtId="0" fontId="41" fillId="0" borderId="0" xfId="0" applyFont="1" applyAlignment="1">
      <alignment horizontal="left" vertical="center"/>
    </xf>
    <xf numFmtId="14" fontId="39" fillId="4" borderId="58" xfId="0" applyNumberFormat="1" applyFont="1" applyFill="1" applyBorder="1" applyAlignment="1" applyProtection="1">
      <alignment vertical="center"/>
      <protection locked="0"/>
    </xf>
    <xf numFmtId="14" fontId="39" fillId="4" borderId="15" xfId="0" applyNumberFormat="1" applyFont="1" applyFill="1" applyBorder="1" applyProtection="1">
      <protection locked="0"/>
    </xf>
    <xf numFmtId="14" fontId="39" fillId="4" borderId="15" xfId="0" applyNumberFormat="1" applyFont="1" applyFill="1" applyBorder="1" applyAlignment="1" applyProtection="1">
      <alignment vertical="center"/>
      <protection locked="0"/>
    </xf>
    <xf numFmtId="14" fontId="39" fillId="4" borderId="59" xfId="0" applyNumberFormat="1" applyFont="1" applyFill="1" applyBorder="1" applyAlignment="1" applyProtection="1">
      <alignment vertical="center"/>
      <protection locked="0"/>
    </xf>
    <xf numFmtId="0" fontId="21" fillId="0" borderId="0" xfId="0" applyFont="1" applyAlignment="1">
      <alignment horizontal="center" vertical="center" wrapText="1"/>
    </xf>
    <xf numFmtId="0" fontId="32" fillId="0" borderId="0" xfId="0" applyFont="1"/>
    <xf numFmtId="0" fontId="71" fillId="0" borderId="0" xfId="39" applyFont="1" applyAlignment="1"/>
    <xf numFmtId="0" fontId="49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0" fontId="19" fillId="0" borderId="19" xfId="0" applyFont="1" applyBorder="1" applyAlignment="1">
      <alignment horizontal="center" vertical="center"/>
    </xf>
    <xf numFmtId="44" fontId="19" fillId="0" borderId="55" xfId="0" applyNumberFormat="1" applyFont="1" applyBorder="1" applyAlignment="1">
      <alignment horizontal="right" vertical="center"/>
    </xf>
    <xf numFmtId="166" fontId="46" fillId="3" borderId="15" xfId="40" applyNumberFormat="1" applyFont="1" applyFill="1" applyBorder="1" applyAlignment="1" applyProtection="1">
      <alignment horizontal="center"/>
    </xf>
    <xf numFmtId="166" fontId="11" fillId="0" borderId="0" xfId="0" applyNumberFormat="1" applyFont="1" applyAlignment="1">
      <alignment horizontal="center"/>
    </xf>
    <xf numFmtId="1" fontId="38" fillId="4" borderId="40" xfId="0" applyNumberFormat="1" applyFont="1" applyFill="1" applyBorder="1" applyAlignment="1" applyProtection="1">
      <alignment horizontal="center" vertical="top" wrapText="1"/>
      <protection locked="0"/>
    </xf>
    <xf numFmtId="0" fontId="22" fillId="0" borderId="0" xfId="0" applyFont="1" applyAlignment="1">
      <alignment horizontal="right" vertical="center"/>
    </xf>
    <xf numFmtId="0" fontId="46" fillId="3" borderId="0" xfId="0" applyFont="1" applyFill="1"/>
    <xf numFmtId="168" fontId="39" fillId="4" borderId="58" xfId="0" applyNumberFormat="1" applyFont="1" applyFill="1" applyBorder="1" applyAlignment="1" applyProtection="1">
      <alignment horizontal="center" vertical="center"/>
      <protection locked="0"/>
    </xf>
    <xf numFmtId="168" fontId="39" fillId="4" borderId="15" xfId="0" applyNumberFormat="1" applyFont="1" applyFill="1" applyBorder="1" applyAlignment="1" applyProtection="1">
      <alignment horizontal="center" vertical="center"/>
      <protection locked="0"/>
    </xf>
    <xf numFmtId="168" fontId="39" fillId="4" borderId="62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/>
    <xf numFmtId="0" fontId="45" fillId="0" borderId="0" xfId="0" applyFont="1" applyAlignment="1">
      <alignment vertical="center"/>
    </xf>
    <xf numFmtId="0" fontId="45" fillId="0" borderId="0" xfId="0" applyFont="1" applyAlignment="1">
      <alignment horizontal="center"/>
    </xf>
    <xf numFmtId="0" fontId="72" fillId="0" borderId="0" xfId="0" applyFont="1"/>
    <xf numFmtId="0" fontId="45" fillId="0" borderId="0" xfId="0" quotePrefix="1" applyFont="1" applyAlignment="1">
      <alignment horizontal="left" vertical="center"/>
    </xf>
    <xf numFmtId="166" fontId="45" fillId="0" borderId="0" xfId="0" applyNumberFormat="1" applyFont="1"/>
    <xf numFmtId="0" fontId="73" fillId="7" borderId="0" xfId="0" quotePrefix="1" applyFont="1" applyFill="1" applyAlignment="1">
      <alignment horizontal="left" vertical="center"/>
    </xf>
    <xf numFmtId="171" fontId="19" fillId="0" borderId="51" xfId="0" applyNumberFormat="1" applyFont="1" applyBorder="1" applyAlignment="1">
      <alignment horizontal="center" vertical="center" wrapText="1"/>
    </xf>
    <xf numFmtId="2" fontId="74" fillId="0" borderId="0" xfId="0" applyNumberFormat="1" applyFont="1" applyAlignment="1">
      <alignment horizontal="right" vertical="center"/>
    </xf>
    <xf numFmtId="0" fontId="11" fillId="5" borderId="13" xfId="0" applyFont="1" applyFill="1" applyBorder="1" applyAlignment="1">
      <alignment horizontal="centerContinuous"/>
    </xf>
    <xf numFmtId="0" fontId="19" fillId="0" borderId="13" xfId="0" applyFont="1" applyBorder="1" applyAlignment="1">
      <alignment horizontal="centerContinuous" vertical="center"/>
    </xf>
    <xf numFmtId="0" fontId="18" fillId="0" borderId="13" xfId="0" applyFont="1" applyBorder="1" applyAlignment="1">
      <alignment horizontal="centerContinuous" vertical="center"/>
    </xf>
    <xf numFmtId="0" fontId="19" fillId="0" borderId="13" xfId="0" applyFont="1" applyBorder="1" applyAlignment="1">
      <alignment horizontal="center" vertical="center"/>
    </xf>
    <xf numFmtId="0" fontId="58" fillId="0" borderId="0" xfId="0" applyFont="1" applyAlignment="1">
      <alignment horizontal="right"/>
    </xf>
    <xf numFmtId="1" fontId="74" fillId="0" borderId="63" xfId="0" applyNumberFormat="1" applyFont="1" applyBorder="1" applyAlignment="1">
      <alignment horizontal="center" vertical="center"/>
    </xf>
    <xf numFmtId="2" fontId="75" fillId="0" borderId="3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1" fillId="5" borderId="24" xfId="0" applyFont="1" applyFill="1" applyBorder="1"/>
    <xf numFmtId="0" fontId="39" fillId="5" borderId="24" xfId="0" quotePrefix="1" applyFont="1" applyFill="1" applyBorder="1" applyAlignment="1">
      <alignment horizontal="centerContinuous" vertical="center"/>
    </xf>
    <xf numFmtId="44" fontId="18" fillId="3" borderId="58" xfId="40" applyNumberFormat="1" applyFont="1" applyFill="1" applyBorder="1" applyAlignment="1" applyProtection="1"/>
    <xf numFmtId="44" fontId="18" fillId="3" borderId="15" xfId="40" applyNumberFormat="1" applyFont="1" applyFill="1" applyBorder="1" applyAlignment="1" applyProtection="1"/>
    <xf numFmtId="44" fontId="18" fillId="3" borderId="59" xfId="40" applyNumberFormat="1" applyFont="1" applyFill="1" applyBorder="1" applyAlignment="1" applyProtection="1"/>
    <xf numFmtId="166" fontId="19" fillId="0" borderId="66" xfId="0" applyNumberFormat="1" applyFont="1" applyBorder="1" applyAlignment="1">
      <alignment horizontal="right" vertical="center"/>
    </xf>
    <xf numFmtId="44" fontId="19" fillId="0" borderId="66" xfId="0" applyNumberFormat="1" applyFont="1" applyBorder="1" applyAlignment="1">
      <alignment horizontal="right" vertical="center"/>
    </xf>
    <xf numFmtId="166" fontId="11" fillId="3" borderId="0" xfId="0" applyNumberFormat="1" applyFont="1" applyFill="1"/>
    <xf numFmtId="44" fontId="18" fillId="3" borderId="62" xfId="40" applyNumberFormat="1" applyFont="1" applyFill="1" applyBorder="1" applyAlignment="1" applyProtection="1">
      <alignment horizontal="right"/>
    </xf>
    <xf numFmtId="169" fontId="11" fillId="0" borderId="0" xfId="0" applyNumberFormat="1" applyFont="1"/>
    <xf numFmtId="44" fontId="11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6" fillId="0" borderId="0" xfId="39" applyAlignment="1">
      <alignment vertical="center"/>
    </xf>
    <xf numFmtId="0" fontId="25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 wrapText="1"/>
    </xf>
    <xf numFmtId="0" fontId="32" fillId="0" borderId="0" xfId="0" applyFont="1"/>
    <xf numFmtId="0" fontId="31" fillId="0" borderId="0" xfId="0" applyFont="1" applyAlignment="1">
      <alignment horizontal="center" vertical="center"/>
    </xf>
    <xf numFmtId="0" fontId="33" fillId="0" borderId="0" xfId="0" applyFont="1"/>
    <xf numFmtId="0" fontId="11" fillId="0" borderId="0" xfId="0" applyFont="1"/>
    <xf numFmtId="0" fontId="19" fillId="0" borderId="16" xfId="0" applyFont="1" applyBorder="1" applyAlignment="1">
      <alignment horizontal="center"/>
    </xf>
    <xf numFmtId="0" fontId="19" fillId="0" borderId="34" xfId="0" applyFont="1" applyBorder="1" applyAlignment="1">
      <alignment horizontal="center"/>
    </xf>
    <xf numFmtId="0" fontId="57" fillId="0" borderId="32" xfId="0" applyFont="1" applyBorder="1" applyAlignment="1">
      <alignment horizontal="center"/>
    </xf>
    <xf numFmtId="0" fontId="57" fillId="0" borderId="0" xfId="0" applyFont="1" applyAlignment="1">
      <alignment horizontal="center"/>
    </xf>
    <xf numFmtId="0" fontId="57" fillId="0" borderId="29" xfId="0" applyFont="1" applyBorder="1" applyAlignment="1">
      <alignment horizontal="center"/>
    </xf>
    <xf numFmtId="0" fontId="48" fillId="4" borderId="32" xfId="0" applyFont="1" applyFill="1" applyBorder="1" applyAlignment="1">
      <alignment horizontal="center"/>
    </xf>
    <xf numFmtId="0" fontId="48" fillId="4" borderId="0" xfId="0" applyFont="1" applyFill="1" applyAlignment="1">
      <alignment horizontal="center"/>
    </xf>
    <xf numFmtId="0" fontId="48" fillId="4" borderId="29" xfId="0" applyFont="1" applyFill="1" applyBorder="1" applyAlignment="1">
      <alignment horizontal="center"/>
    </xf>
    <xf numFmtId="0" fontId="48" fillId="4" borderId="20" xfId="0" applyFont="1" applyFill="1" applyBorder="1" applyAlignment="1">
      <alignment horizontal="center"/>
    </xf>
    <xf numFmtId="0" fontId="48" fillId="4" borderId="11" xfId="0" applyFont="1" applyFill="1" applyBorder="1" applyAlignment="1">
      <alignment horizontal="center"/>
    </xf>
    <xf numFmtId="0" fontId="48" fillId="4" borderId="21" xfId="0" applyFont="1" applyFill="1" applyBorder="1" applyAlignment="1">
      <alignment horizontal="center"/>
    </xf>
    <xf numFmtId="0" fontId="19" fillId="0" borderId="30" xfId="0" applyFont="1" applyBorder="1" applyAlignment="1">
      <alignment horizontal="center"/>
    </xf>
    <xf numFmtId="0" fontId="19" fillId="0" borderId="61" xfId="0" applyFont="1" applyBorder="1" applyAlignment="1">
      <alignment horizontal="center"/>
    </xf>
    <xf numFmtId="0" fontId="46" fillId="4" borderId="33" xfId="0" applyFont="1" applyFill="1" applyBorder="1" applyAlignment="1" applyProtection="1">
      <alignment horizontal="left" vertical="center"/>
      <protection locked="0"/>
    </xf>
    <xf numFmtId="0" fontId="46" fillId="4" borderId="24" xfId="0" applyFont="1" applyFill="1" applyBorder="1" applyAlignment="1" applyProtection="1">
      <alignment horizontal="left" vertical="center"/>
      <protection locked="0"/>
    </xf>
    <xf numFmtId="0" fontId="46" fillId="4" borderId="17" xfId="0" applyFont="1" applyFill="1" applyBorder="1" applyAlignment="1" applyProtection="1">
      <alignment horizontal="left" vertical="center"/>
      <protection locked="0"/>
    </xf>
    <xf numFmtId="0" fontId="57" fillId="0" borderId="18" xfId="0" applyFont="1" applyBorder="1" applyAlignment="1">
      <alignment horizontal="center"/>
    </xf>
    <xf numFmtId="0" fontId="57" fillId="0" borderId="19" xfId="0" applyFont="1" applyBorder="1" applyAlignment="1">
      <alignment horizontal="center"/>
    </xf>
    <xf numFmtId="0" fontId="57" fillId="0" borderId="27" xfId="0" applyFont="1" applyBorder="1" applyAlignment="1">
      <alignment horizontal="center"/>
    </xf>
    <xf numFmtId="0" fontId="46" fillId="4" borderId="40" xfId="0" applyFont="1" applyFill="1" applyBorder="1" applyAlignment="1" applyProtection="1">
      <alignment horizontal="left" vertical="center"/>
      <protection locked="0"/>
    </xf>
    <xf numFmtId="0" fontId="47" fillId="0" borderId="40" xfId="0" applyFont="1" applyBorder="1" applyProtection="1">
      <protection locked="0"/>
    </xf>
    <xf numFmtId="0" fontId="47" fillId="0" borderId="41" xfId="0" applyFont="1" applyBorder="1" applyProtection="1">
      <protection locked="0"/>
    </xf>
    <xf numFmtId="0" fontId="6" fillId="4" borderId="33" xfId="39" applyFill="1" applyBorder="1" applyAlignment="1" applyProtection="1">
      <alignment horizontal="left" vertical="center"/>
      <protection locked="0"/>
    </xf>
    <xf numFmtId="0" fontId="44" fillId="4" borderId="24" xfId="0" applyFont="1" applyFill="1" applyBorder="1" applyAlignment="1" applyProtection="1">
      <alignment horizontal="left" vertical="center"/>
      <protection locked="0"/>
    </xf>
    <xf numFmtId="0" fontId="44" fillId="4" borderId="17" xfId="0" applyFont="1" applyFill="1" applyBorder="1" applyAlignment="1" applyProtection="1">
      <alignment horizontal="left" vertical="center"/>
      <protection locked="0"/>
    </xf>
    <xf numFmtId="0" fontId="52" fillId="0" borderId="0" xfId="0" applyFont="1" applyAlignment="1">
      <alignment horizontal="left"/>
    </xf>
    <xf numFmtId="0" fontId="19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52" fillId="0" borderId="0" xfId="0" applyFont="1" applyAlignment="1">
      <alignment horizontal="right" vertical="center"/>
    </xf>
    <xf numFmtId="0" fontId="53" fillId="0" borderId="0" xfId="0" applyFont="1" applyAlignment="1">
      <alignment horizontal="right"/>
    </xf>
    <xf numFmtId="0" fontId="53" fillId="0" borderId="29" xfId="0" applyFont="1" applyBorder="1" applyAlignment="1">
      <alignment horizontal="right"/>
    </xf>
    <xf numFmtId="0" fontId="18" fillId="0" borderId="50" xfId="0" applyFont="1" applyBorder="1" applyAlignment="1">
      <alignment horizontal="left" vertical="center"/>
    </xf>
    <xf numFmtId="0" fontId="19" fillId="0" borderId="50" xfId="0" applyFont="1" applyBorder="1" applyAlignment="1">
      <alignment horizontal="left" vertical="center"/>
    </xf>
    <xf numFmtId="0" fontId="11" fillId="0" borderId="50" xfId="0" applyFont="1" applyBorder="1"/>
    <xf numFmtId="0" fontId="11" fillId="0" borderId="39" xfId="0" applyFont="1" applyBorder="1"/>
    <xf numFmtId="0" fontId="51" fillId="0" borderId="0" xfId="0" applyFont="1" applyAlignment="1">
      <alignment horizontal="center" vertical="center" wrapText="1"/>
    </xf>
    <xf numFmtId="0" fontId="51" fillId="0" borderId="0" xfId="0" applyFont="1" applyAlignment="1">
      <alignment horizontal="center" vertical="center"/>
    </xf>
    <xf numFmtId="0" fontId="47" fillId="0" borderId="0" xfId="0" applyFont="1" applyAlignment="1">
      <alignment horizontal="center"/>
    </xf>
    <xf numFmtId="0" fontId="11" fillId="0" borderId="56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39" fillId="4" borderId="18" xfId="0" applyFont="1" applyFill="1" applyBorder="1" applyAlignment="1">
      <alignment horizontal="center"/>
    </xf>
    <xf numFmtId="0" fontId="39" fillId="4" borderId="19" xfId="0" applyFont="1" applyFill="1" applyBorder="1" applyAlignment="1">
      <alignment horizontal="center"/>
    </xf>
    <xf numFmtId="0" fontId="39" fillId="4" borderId="27" xfId="0" applyFont="1" applyFill="1" applyBorder="1" applyAlignment="1">
      <alignment horizontal="center"/>
    </xf>
    <xf numFmtId="0" fontId="39" fillId="4" borderId="32" xfId="0" applyFont="1" applyFill="1" applyBorder="1" applyAlignment="1">
      <alignment horizontal="center"/>
    </xf>
    <xf numFmtId="0" fontId="39" fillId="4" borderId="0" xfId="0" applyFont="1" applyFill="1" applyAlignment="1">
      <alignment horizontal="center"/>
    </xf>
    <xf numFmtId="0" fontId="39" fillId="4" borderId="29" xfId="0" applyFont="1" applyFill="1" applyBorder="1" applyAlignment="1">
      <alignment horizontal="center"/>
    </xf>
    <xf numFmtId="0" fontId="39" fillId="4" borderId="20" xfId="0" applyFont="1" applyFill="1" applyBorder="1" applyAlignment="1">
      <alignment horizontal="center"/>
    </xf>
    <xf numFmtId="0" fontId="39" fillId="4" borderId="11" xfId="0" applyFont="1" applyFill="1" applyBorder="1" applyAlignment="1">
      <alignment horizontal="center"/>
    </xf>
    <xf numFmtId="0" fontId="39" fillId="4" borderId="21" xfId="0" applyFont="1" applyFill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19" fillId="0" borderId="60" xfId="0" applyFont="1" applyBorder="1" applyAlignment="1">
      <alignment horizontal="center"/>
    </xf>
    <xf numFmtId="0" fontId="46" fillId="3" borderId="46" xfId="0" applyFont="1" applyFill="1" applyBorder="1" applyAlignment="1">
      <alignment horizontal="left"/>
    </xf>
    <xf numFmtId="0" fontId="46" fillId="3" borderId="13" xfId="0" applyFont="1" applyFill="1" applyBorder="1" applyAlignment="1">
      <alignment horizontal="left"/>
    </xf>
    <xf numFmtId="0" fontId="46" fillId="3" borderId="12" xfId="0" applyFont="1" applyFill="1" applyBorder="1" applyAlignment="1">
      <alignment horizontal="left"/>
    </xf>
    <xf numFmtId="0" fontId="46" fillId="4" borderId="46" xfId="0" applyFont="1" applyFill="1" applyBorder="1" applyAlignment="1" applyProtection="1">
      <alignment horizontal="left" vertical="center"/>
      <protection locked="0"/>
    </xf>
    <xf numFmtId="0" fontId="11" fillId="4" borderId="13" xfId="0" applyFont="1" applyFill="1" applyBorder="1" applyProtection="1">
      <protection locked="0"/>
    </xf>
    <xf numFmtId="0" fontId="11" fillId="4" borderId="43" xfId="0" applyFont="1" applyFill="1" applyBorder="1" applyProtection="1">
      <protection locked="0"/>
    </xf>
    <xf numFmtId="0" fontId="46" fillId="4" borderId="54" xfId="0" applyFont="1" applyFill="1" applyBorder="1" applyAlignment="1" applyProtection="1">
      <alignment horizontal="left" vertical="center"/>
      <protection locked="0"/>
    </xf>
    <xf numFmtId="0" fontId="46" fillId="4" borderId="22" xfId="0" applyFont="1" applyFill="1" applyBorder="1" applyAlignment="1" applyProtection="1">
      <alignment horizontal="left" vertical="center"/>
      <protection locked="0"/>
    </xf>
    <xf numFmtId="0" fontId="46" fillId="4" borderId="36" xfId="0" applyFont="1" applyFill="1" applyBorder="1" applyAlignment="1" applyProtection="1">
      <alignment horizontal="left" vertical="center"/>
      <protection locked="0"/>
    </xf>
    <xf numFmtId="0" fontId="19" fillId="0" borderId="28" xfId="0" applyFont="1" applyBorder="1" applyAlignment="1">
      <alignment horizontal="center"/>
    </xf>
    <xf numFmtId="0" fontId="19" fillId="0" borderId="43" xfId="0" applyFont="1" applyBorder="1" applyAlignment="1">
      <alignment horizontal="center"/>
    </xf>
    <xf numFmtId="0" fontId="46" fillId="3" borderId="33" xfId="0" applyFont="1" applyFill="1" applyBorder="1" applyAlignment="1">
      <alignment horizontal="left" vertical="center"/>
    </xf>
    <xf numFmtId="0" fontId="46" fillId="3" borderId="24" xfId="0" applyFont="1" applyFill="1" applyBorder="1" applyAlignment="1">
      <alignment horizontal="left" vertical="center"/>
    </xf>
    <xf numFmtId="0" fontId="46" fillId="3" borderId="17" xfId="0" applyFont="1" applyFill="1" applyBorder="1" applyAlignment="1">
      <alignment horizontal="left" vertical="center"/>
    </xf>
    <xf numFmtId="172" fontId="75" fillId="0" borderId="1" xfId="0" applyNumberFormat="1" applyFont="1" applyBorder="1" applyAlignment="1">
      <alignment horizontal="right" vertical="center"/>
    </xf>
    <xf numFmtId="172" fontId="75" fillId="0" borderId="2" xfId="0" applyNumberFormat="1" applyFont="1" applyBorder="1" applyAlignment="1">
      <alignment horizontal="right" vertical="center"/>
    </xf>
    <xf numFmtId="172" fontId="76" fillId="0" borderId="2" xfId="0" applyNumberFormat="1" applyFont="1" applyBorder="1" applyAlignment="1">
      <alignment horizontal="right"/>
    </xf>
    <xf numFmtId="0" fontId="44" fillId="4" borderId="33" xfId="0" applyFont="1" applyFill="1" applyBorder="1" applyAlignment="1" applyProtection="1">
      <alignment horizontal="left" vertical="center"/>
      <protection locked="0"/>
    </xf>
    <xf numFmtId="0" fontId="69" fillId="0" borderId="30" xfId="0" applyFont="1" applyBorder="1" applyAlignment="1">
      <alignment horizontal="center" wrapText="1"/>
    </xf>
    <xf numFmtId="0" fontId="69" fillId="0" borderId="25" xfId="0" applyFont="1" applyBorder="1" applyAlignment="1">
      <alignment horizontal="center"/>
    </xf>
    <xf numFmtId="0" fontId="69" fillId="0" borderId="37" xfId="0" applyFont="1" applyBorder="1" applyAlignment="1">
      <alignment horizontal="center"/>
    </xf>
    <xf numFmtId="165" fontId="11" fillId="4" borderId="0" xfId="0" applyNumberFormat="1" applyFont="1" applyFill="1" applyAlignment="1" applyProtection="1">
      <alignment horizontal="right" vertical="center"/>
      <protection locked="0"/>
    </xf>
    <xf numFmtId="0" fontId="11" fillId="0" borderId="0" xfId="0" applyFont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42" fillId="4" borderId="0" xfId="0" applyFont="1" applyFill="1" applyAlignment="1">
      <alignment horizontal="center" vertical="center"/>
    </xf>
    <xf numFmtId="0" fontId="18" fillId="0" borderId="0" xfId="0" applyFont="1" applyAlignment="1">
      <alignment horizontal="left"/>
    </xf>
    <xf numFmtId="14" fontId="18" fillId="4" borderId="0" xfId="0" applyNumberFormat="1" applyFont="1" applyFill="1" applyAlignment="1" applyProtection="1">
      <alignment horizontal="left" vertical="center"/>
      <protection locked="0"/>
    </xf>
    <xf numFmtId="0" fontId="18" fillId="4" borderId="0" xfId="0" applyFont="1" applyFill="1" applyAlignment="1" applyProtection="1">
      <alignment horizontal="left" vertical="center"/>
      <protection locked="0"/>
    </xf>
    <xf numFmtId="0" fontId="11" fillId="0" borderId="0" xfId="0" applyFont="1" applyAlignment="1">
      <alignment horizontal="center" vertical="top"/>
    </xf>
    <xf numFmtId="168" fontId="11" fillId="0" borderId="0" xfId="0" quotePrefix="1" applyNumberFormat="1" applyFont="1" applyAlignment="1">
      <alignment horizontal="center" vertical="center"/>
    </xf>
    <xf numFmtId="167" fontId="11" fillId="4" borderId="0" xfId="0" applyNumberFormat="1" applyFont="1" applyFill="1" applyAlignment="1" applyProtection="1">
      <alignment horizontal="center" vertical="center"/>
      <protection locked="0"/>
    </xf>
    <xf numFmtId="14" fontId="54" fillId="9" borderId="0" xfId="0" applyNumberFormat="1" applyFont="1" applyFill="1" applyAlignment="1" applyProtection="1">
      <alignment horizontal="left" vertical="top" wrapText="1"/>
      <protection locked="0"/>
    </xf>
    <xf numFmtId="14" fontId="54" fillId="9" borderId="0" xfId="0" applyNumberFormat="1" applyFont="1" applyFill="1" applyAlignment="1" applyProtection="1">
      <alignment horizontal="left" vertical="top"/>
      <protection locked="0"/>
    </xf>
    <xf numFmtId="0" fontId="11" fillId="9" borderId="0" xfId="0" applyFont="1" applyFill="1" applyAlignment="1" applyProtection="1">
      <alignment horizontal="left" vertical="top"/>
      <protection locked="0"/>
    </xf>
    <xf numFmtId="0" fontId="26" fillId="0" borderId="0" xfId="0" applyFont="1" applyAlignment="1">
      <alignment vertical="center"/>
    </xf>
    <xf numFmtId="0" fontId="26" fillId="0" borderId="0" xfId="0" applyFont="1"/>
    <xf numFmtId="166" fontId="11" fillId="3" borderId="0" xfId="0" quotePrefix="1" applyNumberFormat="1" applyFont="1" applyFill="1" applyAlignment="1">
      <alignment horizontal="center" vertical="center"/>
    </xf>
    <xf numFmtId="165" fontId="11" fillId="3" borderId="0" xfId="0" applyNumberFormat="1" applyFont="1" applyFill="1" applyAlignment="1">
      <alignment horizontal="right" vertical="center"/>
    </xf>
    <xf numFmtId="0" fontId="46" fillId="3" borderId="0" xfId="0" applyFont="1" applyFill="1" applyAlignment="1">
      <alignment horizontal="left"/>
    </xf>
    <xf numFmtId="0" fontId="1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1" fillId="4" borderId="0" xfId="0" applyFont="1" applyFill="1" applyAlignment="1">
      <alignment horizontal="center" vertical="center"/>
    </xf>
    <xf numFmtId="0" fontId="47" fillId="0" borderId="0" xfId="0" applyFont="1" applyAlignment="1">
      <alignment horizontal="center" vertical="center" wrapText="1"/>
    </xf>
    <xf numFmtId="0" fontId="41" fillId="0" borderId="0" xfId="0" applyFont="1" applyAlignment="1">
      <alignment horizontal="left" vertical="center"/>
    </xf>
    <xf numFmtId="0" fontId="18" fillId="4" borderId="0" xfId="0" applyFont="1" applyFill="1" applyAlignment="1" applyProtection="1">
      <alignment horizontal="left"/>
      <protection locked="0"/>
    </xf>
    <xf numFmtId="0" fontId="11" fillId="4" borderId="0" xfId="0" applyFont="1" applyFill="1" applyAlignment="1" applyProtection="1">
      <alignment horizontal="left" vertical="center"/>
      <protection locked="0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2" fontId="74" fillId="0" borderId="64" xfId="0" applyNumberFormat="1" applyFont="1" applyBorder="1" applyAlignment="1">
      <alignment horizontal="center" vertical="center"/>
    </xf>
    <xf numFmtId="2" fontId="74" fillId="0" borderId="65" xfId="0" applyNumberFormat="1" applyFont="1" applyBorder="1" applyAlignment="1">
      <alignment horizontal="center" vertical="center"/>
    </xf>
    <xf numFmtId="0" fontId="18" fillId="3" borderId="32" xfId="0" applyFont="1" applyFill="1" applyBorder="1" applyAlignment="1">
      <alignment horizontal="right"/>
    </xf>
    <xf numFmtId="0" fontId="18" fillId="3" borderId="0" xfId="0" applyFont="1" applyFill="1" applyAlignment="1">
      <alignment horizontal="right"/>
    </xf>
    <xf numFmtId="0" fontId="14" fillId="0" borderId="38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168" fontId="39" fillId="4" borderId="16" xfId="0" applyNumberFormat="1" applyFont="1" applyFill="1" applyBorder="1" applyAlignment="1" applyProtection="1">
      <alignment horizontal="center" vertical="center"/>
      <protection locked="0"/>
    </xf>
    <xf numFmtId="168" fontId="39" fillId="4" borderId="24" xfId="0" applyNumberFormat="1" applyFont="1" applyFill="1" applyBorder="1" applyAlignment="1" applyProtection="1">
      <alignment horizontal="center" vertical="center"/>
      <protection locked="0"/>
    </xf>
    <xf numFmtId="168" fontId="39" fillId="4" borderId="17" xfId="0" applyNumberFormat="1" applyFont="1" applyFill="1" applyBorder="1" applyAlignment="1" applyProtection="1">
      <alignment horizontal="center" vertical="center"/>
      <protection locked="0"/>
    </xf>
    <xf numFmtId="168" fontId="39" fillId="4" borderId="26" xfId="0" applyNumberFormat="1" applyFont="1" applyFill="1" applyBorder="1" applyAlignment="1" applyProtection="1">
      <alignment horizontal="center" vertical="center"/>
      <protection locked="0"/>
    </xf>
    <xf numFmtId="168" fontId="39" fillId="4" borderId="22" xfId="0" applyNumberFormat="1" applyFont="1" applyFill="1" applyBorder="1" applyAlignment="1" applyProtection="1">
      <alignment horizontal="center" vertical="center"/>
      <protection locked="0"/>
    </xf>
    <xf numFmtId="168" fontId="39" fillId="4" borderId="36" xfId="0" applyNumberFormat="1" applyFont="1" applyFill="1" applyBorder="1" applyAlignment="1" applyProtection="1">
      <alignment horizontal="center" vertical="center"/>
      <protection locked="0"/>
    </xf>
    <xf numFmtId="14" fontId="39" fillId="4" borderId="16" xfId="0" applyNumberFormat="1" applyFont="1" applyFill="1" applyBorder="1" applyAlignment="1" applyProtection="1">
      <alignment horizontal="center" vertical="center"/>
      <protection locked="0"/>
    </xf>
    <xf numFmtId="14" fontId="39" fillId="4" borderId="17" xfId="0" applyNumberFormat="1" applyFont="1" applyFill="1" applyBorder="1" applyAlignment="1" applyProtection="1">
      <alignment horizontal="center" vertical="center"/>
      <protection locked="0"/>
    </xf>
    <xf numFmtId="168" fontId="39" fillId="4" borderId="30" xfId="0" applyNumberFormat="1" applyFont="1" applyFill="1" applyBorder="1" applyAlignment="1" applyProtection="1">
      <alignment horizontal="center" vertical="center"/>
      <protection locked="0"/>
    </xf>
    <xf numFmtId="168" fontId="39" fillId="4" borderId="25" xfId="0" applyNumberFormat="1" applyFont="1" applyFill="1" applyBorder="1" applyAlignment="1" applyProtection="1">
      <alignment horizontal="center" vertical="center"/>
      <protection locked="0"/>
    </xf>
    <xf numFmtId="168" fontId="39" fillId="4" borderId="37" xfId="0" applyNumberFormat="1" applyFont="1" applyFill="1" applyBorder="1" applyAlignment="1" applyProtection="1">
      <alignment horizontal="center" vertical="center"/>
      <protection locked="0"/>
    </xf>
    <xf numFmtId="14" fontId="39" fillId="4" borderId="30" xfId="0" applyNumberFormat="1" applyFont="1" applyFill="1" applyBorder="1" applyAlignment="1" applyProtection="1">
      <alignment horizontal="center" vertical="center"/>
      <protection locked="0"/>
    </xf>
    <xf numFmtId="14" fontId="39" fillId="4" borderId="37" xfId="0" applyNumberFormat="1" applyFont="1" applyFill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right" vertical="center"/>
    </xf>
    <xf numFmtId="0" fontId="14" fillId="0" borderId="3" xfId="0" applyFont="1" applyBorder="1" applyAlignment="1">
      <alignment horizontal="right" vertical="center"/>
    </xf>
    <xf numFmtId="0" fontId="19" fillId="3" borderId="16" xfId="0" applyFont="1" applyFill="1" applyBorder="1" applyAlignment="1">
      <alignment horizontal="center" vertical="center"/>
    </xf>
    <xf numFmtId="0" fontId="19" fillId="3" borderId="24" xfId="0" applyFont="1" applyFill="1" applyBorder="1" applyAlignment="1">
      <alignment horizontal="center" vertical="center"/>
    </xf>
    <xf numFmtId="0" fontId="19" fillId="3" borderId="17" xfId="0" applyFont="1" applyFill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73" fillId="0" borderId="38" xfId="0" applyFont="1" applyBorder="1" applyAlignment="1">
      <alignment horizontal="center" wrapText="1"/>
    </xf>
    <xf numFmtId="0" fontId="73" fillId="0" borderId="23" xfId="0" applyFont="1" applyBorder="1" applyAlignment="1">
      <alignment horizontal="center" wrapText="1"/>
    </xf>
    <xf numFmtId="0" fontId="14" fillId="0" borderId="26" xfId="0" applyFont="1" applyBorder="1" applyAlignment="1">
      <alignment horizontal="right" vertical="center"/>
    </xf>
    <xf numFmtId="0" fontId="14" fillId="0" borderId="36" xfId="0" applyFont="1" applyBorder="1" applyAlignment="1">
      <alignment horizontal="right" vertical="center"/>
    </xf>
    <xf numFmtId="0" fontId="11" fillId="0" borderId="32" xfId="0" applyFont="1" applyBorder="1" applyAlignment="1">
      <alignment horizontal="right" vertical="center"/>
    </xf>
    <xf numFmtId="0" fontId="11" fillId="0" borderId="13" xfId="0" applyFont="1" applyBorder="1" applyAlignment="1">
      <alignment horizontal="right" vertical="center"/>
    </xf>
    <xf numFmtId="0" fontId="18" fillId="4" borderId="13" xfId="0" applyFont="1" applyFill="1" applyBorder="1" applyAlignment="1" applyProtection="1">
      <alignment horizontal="center" vertical="center"/>
      <protection locked="0"/>
    </xf>
    <xf numFmtId="0" fontId="19" fillId="3" borderId="26" xfId="0" applyFont="1" applyFill="1" applyBorder="1" applyAlignment="1">
      <alignment horizontal="left" vertical="center"/>
    </xf>
    <xf numFmtId="0" fontId="19" fillId="3" borderId="22" xfId="0" applyFont="1" applyFill="1" applyBorder="1" applyAlignment="1">
      <alignment horizontal="left" vertical="center"/>
    </xf>
    <xf numFmtId="0" fontId="11" fillId="3" borderId="22" xfId="0" applyFont="1" applyFill="1" applyBorder="1"/>
    <xf numFmtId="0" fontId="11" fillId="3" borderId="36" xfId="0" applyFont="1" applyFill="1" applyBorder="1"/>
    <xf numFmtId="0" fontId="18" fillId="3" borderId="24" xfId="0" applyFont="1" applyFill="1" applyBorder="1" applyAlignment="1">
      <alignment horizontal="left" vertical="center"/>
    </xf>
    <xf numFmtId="0" fontId="18" fillId="3" borderId="17" xfId="0" applyFont="1" applyFill="1" applyBorder="1" applyAlignment="1">
      <alignment horizontal="left" vertical="center"/>
    </xf>
    <xf numFmtId="0" fontId="11" fillId="0" borderId="28" xfId="0" applyFont="1" applyBorder="1" applyAlignment="1">
      <alignment horizontal="right" vertical="center"/>
    </xf>
    <xf numFmtId="0" fontId="11" fillId="0" borderId="24" xfId="0" applyFont="1" applyBorder="1" applyAlignment="1">
      <alignment horizontal="right" vertical="center"/>
    </xf>
    <xf numFmtId="0" fontId="18" fillId="0" borderId="13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29" xfId="0" applyFont="1" applyBorder="1" applyAlignment="1">
      <alignment horizontal="center" vertical="center"/>
    </xf>
    <xf numFmtId="0" fontId="41" fillId="0" borderId="38" xfId="0" applyFont="1" applyBorder="1" applyAlignment="1">
      <alignment horizontal="center" vertical="center" wrapText="1"/>
    </xf>
    <xf numFmtId="0" fontId="41" fillId="0" borderId="23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59" fillId="0" borderId="0" xfId="0" applyFont="1" applyAlignment="1">
      <alignment horizontal="center" vertical="top"/>
    </xf>
    <xf numFmtId="0" fontId="46" fillId="0" borderId="30" xfId="0" applyFont="1" applyBorder="1" applyAlignment="1">
      <alignment horizontal="center" wrapText="1"/>
    </xf>
    <xf numFmtId="0" fontId="46" fillId="0" borderId="25" xfId="0" applyFont="1" applyBorder="1" applyAlignment="1">
      <alignment horizontal="center"/>
    </xf>
    <xf numFmtId="0" fontId="46" fillId="0" borderId="37" xfId="0" applyFont="1" applyBorder="1" applyAlignment="1">
      <alignment horizontal="center"/>
    </xf>
    <xf numFmtId="0" fontId="44" fillId="0" borderId="16" xfId="0" applyFont="1" applyBorder="1" applyAlignment="1">
      <alignment horizontal="center" vertical="center"/>
    </xf>
    <xf numFmtId="0" fontId="44" fillId="0" borderId="34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46" xfId="0" applyFont="1" applyBorder="1" applyAlignment="1">
      <alignment horizontal="center"/>
    </xf>
    <xf numFmtId="0" fontId="11" fillId="0" borderId="43" xfId="0" applyFont="1" applyBorder="1" applyAlignment="1">
      <alignment horizontal="center"/>
    </xf>
    <xf numFmtId="0" fontId="18" fillId="0" borderId="33" xfId="0" applyFont="1" applyBorder="1" applyAlignment="1">
      <alignment horizontal="center"/>
    </xf>
    <xf numFmtId="0" fontId="18" fillId="0" borderId="24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1" fillId="0" borderId="40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8" fillId="4" borderId="32" xfId="0" applyFont="1" applyFill="1" applyBorder="1" applyAlignment="1">
      <alignment horizontal="center"/>
    </xf>
    <xf numFmtId="0" fontId="18" fillId="4" borderId="0" xfId="0" applyFont="1" applyFill="1" applyAlignment="1">
      <alignment horizontal="center"/>
    </xf>
    <xf numFmtId="0" fontId="18" fillId="4" borderId="29" xfId="0" applyFont="1" applyFill="1" applyBorder="1" applyAlignment="1">
      <alignment horizontal="center"/>
    </xf>
    <xf numFmtId="0" fontId="18" fillId="4" borderId="28" xfId="0" applyFont="1" applyFill="1" applyBorder="1" applyAlignment="1">
      <alignment horizontal="center"/>
    </xf>
    <xf numFmtId="0" fontId="18" fillId="4" borderId="13" xfId="0" applyFont="1" applyFill="1" applyBorder="1" applyAlignment="1">
      <alignment horizontal="center"/>
    </xf>
    <xf numFmtId="0" fontId="18" fillId="4" borderId="12" xfId="0" applyFont="1" applyFill="1" applyBorder="1" applyAlignment="1">
      <alignment horizontal="center"/>
    </xf>
    <xf numFmtId="0" fontId="41" fillId="4" borderId="13" xfId="0" applyFont="1" applyFill="1" applyBorder="1" applyAlignment="1">
      <alignment horizontal="left"/>
    </xf>
    <xf numFmtId="0" fontId="14" fillId="0" borderId="18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14" fillId="0" borderId="27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29" xfId="0" applyFont="1" applyBorder="1" applyAlignment="1">
      <alignment horizontal="center"/>
    </xf>
    <xf numFmtId="0" fontId="44" fillId="0" borderId="33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/>
    </xf>
    <xf numFmtId="0" fontId="11" fillId="0" borderId="48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44" xfId="0" applyFont="1" applyBorder="1" applyAlignment="1">
      <alignment horizontal="center"/>
    </xf>
    <xf numFmtId="0" fontId="11" fillId="0" borderId="47" xfId="0" applyFont="1" applyBorder="1" applyAlignment="1">
      <alignment horizontal="center"/>
    </xf>
    <xf numFmtId="0" fontId="11" fillId="0" borderId="45" xfId="0" applyFont="1" applyBorder="1" applyAlignment="1">
      <alignment horizontal="center"/>
    </xf>
    <xf numFmtId="0" fontId="11" fillId="0" borderId="42" xfId="0" applyFont="1" applyBorder="1" applyAlignment="1">
      <alignment horizontal="center"/>
    </xf>
    <xf numFmtId="14" fontId="39" fillId="4" borderId="18" xfId="0" applyNumberFormat="1" applyFont="1" applyFill="1" applyBorder="1" applyAlignment="1" applyProtection="1">
      <alignment horizontal="center" vertical="center"/>
      <protection locked="0"/>
    </xf>
    <xf numFmtId="14" fontId="39" fillId="4" borderId="27" xfId="0" applyNumberFormat="1" applyFont="1" applyFill="1" applyBorder="1" applyAlignment="1" applyProtection="1">
      <alignment horizontal="center" vertical="center"/>
      <protection locked="0"/>
    </xf>
    <xf numFmtId="0" fontId="38" fillId="0" borderId="0" xfId="0" applyFont="1" applyAlignment="1">
      <alignment horizontal="left" vertical="top" wrapText="1"/>
    </xf>
    <xf numFmtId="0" fontId="14" fillId="0" borderId="30" xfId="0" applyFont="1" applyBorder="1" applyAlignment="1">
      <alignment horizontal="left"/>
    </xf>
    <xf numFmtId="0" fontId="11" fillId="0" borderId="25" xfId="0" applyFont="1" applyBorder="1" applyAlignment="1">
      <alignment horizontal="left"/>
    </xf>
    <xf numFmtId="0" fontId="11" fillId="0" borderId="37" xfId="0" applyFont="1" applyBorder="1" applyAlignment="1">
      <alignment horizontal="left"/>
    </xf>
    <xf numFmtId="0" fontId="23" fillId="0" borderId="0" xfId="0" applyFont="1" applyAlignment="1">
      <alignment horizontal="left"/>
    </xf>
    <xf numFmtId="0" fontId="11" fillId="4" borderId="18" xfId="0" applyFont="1" applyFill="1" applyBorder="1" applyAlignment="1">
      <alignment horizontal="center"/>
    </xf>
    <xf numFmtId="0" fontId="11" fillId="4" borderId="19" xfId="0" applyFont="1" applyFill="1" applyBorder="1" applyAlignment="1">
      <alignment horizontal="center"/>
    </xf>
    <xf numFmtId="0" fontId="11" fillId="4" borderId="27" xfId="0" applyFont="1" applyFill="1" applyBorder="1" applyAlignment="1">
      <alignment horizontal="center"/>
    </xf>
    <xf numFmtId="0" fontId="11" fillId="4" borderId="28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  <xf numFmtId="0" fontId="11" fillId="4" borderId="12" xfId="0" applyFont="1" applyFill="1" applyBorder="1" applyAlignment="1">
      <alignment horizontal="center"/>
    </xf>
    <xf numFmtId="0" fontId="38" fillId="0" borderId="0" xfId="0" applyFont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0" fontId="37" fillId="4" borderId="1" xfId="0" applyFont="1" applyFill="1" applyBorder="1" applyAlignment="1" applyProtection="1">
      <alignment horizontal="left" vertical="center" wrapText="1"/>
      <protection locked="0"/>
    </xf>
    <xf numFmtId="0" fontId="37" fillId="4" borderId="2" xfId="0" applyFont="1" applyFill="1" applyBorder="1" applyAlignment="1" applyProtection="1">
      <alignment horizontal="left" vertical="center" wrapText="1"/>
      <protection locked="0"/>
    </xf>
    <xf numFmtId="0" fontId="37" fillId="4" borderId="3" xfId="0" applyFont="1" applyFill="1" applyBorder="1" applyAlignment="1" applyProtection="1">
      <alignment horizontal="left" vertical="center" wrapText="1"/>
      <protection locked="0"/>
    </xf>
    <xf numFmtId="0" fontId="38" fillId="0" borderId="51" xfId="0" applyFont="1" applyBorder="1" applyAlignment="1">
      <alignment horizontal="left" vertical="center" wrapText="1"/>
    </xf>
    <xf numFmtId="0" fontId="38" fillId="4" borderId="33" xfId="0" applyFont="1" applyFill="1" applyBorder="1" applyAlignment="1" applyProtection="1">
      <alignment horizontal="left" vertical="center" wrapText="1"/>
      <protection locked="0"/>
    </xf>
    <xf numFmtId="0" fontId="38" fillId="4" borderId="24" xfId="0" applyFont="1" applyFill="1" applyBorder="1" applyAlignment="1" applyProtection="1">
      <alignment horizontal="left" vertical="center" wrapText="1"/>
      <protection locked="0"/>
    </xf>
    <xf numFmtId="0" fontId="38" fillId="4" borderId="34" xfId="0" applyFont="1" applyFill="1" applyBorder="1" applyAlignment="1" applyProtection="1">
      <alignment horizontal="left" vertical="center" wrapText="1"/>
      <protection locked="0"/>
    </xf>
    <xf numFmtId="0" fontId="18" fillId="4" borderId="0" xfId="0" applyFont="1" applyFill="1" applyAlignment="1">
      <alignment horizontal="left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</cellXfs>
  <cellStyles count="41">
    <cellStyle name="Besuchter Hyperlink" xfId="14" builtinId="9" hidden="1"/>
    <cellStyle name="Besuchter Hyperlink" xfId="18" builtinId="9" hidden="1"/>
    <cellStyle name="Besuchter Hyperlink" xfId="6" builtinId="9" hidden="1"/>
    <cellStyle name="Besuchter Hyperlink" xfId="12" builtinId="9" hidden="1"/>
    <cellStyle name="Besuchter Hyperlink" xfId="10" builtinId="9" hidden="1"/>
    <cellStyle name="Besuchter Hyperlink" xfId="16" builtinId="9" hidden="1"/>
    <cellStyle name="Besuchter Hyperlink" xfId="2" builtinId="9" hidden="1"/>
    <cellStyle name="Besuchter Hyperlink" xfId="4" builtinId="9" hidden="1"/>
    <cellStyle name="Besuchter Hyperlink" xfId="8" builtinId="9" hidden="1"/>
    <cellStyle name="Besuchter Hyperlink" xfId="36" builtinId="9" hidden="1"/>
    <cellStyle name="Besuchter Hyperlink" xfId="34" builtinId="9" hidden="1"/>
    <cellStyle name="Besuchter Hyperlink" xfId="22" builtinId="9" hidden="1"/>
    <cellStyle name="Besuchter Hyperlink" xfId="20" builtinId="9" hidden="1"/>
    <cellStyle name="Besuchter Hyperlink" xfId="24" builtinId="9" hidden="1"/>
    <cellStyle name="Besuchter Hyperlink" xfId="30" builtinId="9" hidden="1"/>
    <cellStyle name="Besuchter Hyperlink" xfId="28" builtinId="9" hidden="1"/>
    <cellStyle name="Besuchter Hyperlink" xfId="32" builtinId="9" hidden="1"/>
    <cellStyle name="Besuchter Hyperlink" xfId="26" builtinId="9" hidden="1"/>
    <cellStyle name="Komma" xfId="40" builtinId="3"/>
    <cellStyle name="Link" xfId="11" builtinId="8" hidden="1"/>
    <cellStyle name="Link" xfId="27" builtinId="8" hidden="1"/>
    <cellStyle name="Link" xfId="21" builtinId="8" hidden="1"/>
    <cellStyle name="Link" xfId="23" builtinId="8" hidden="1"/>
    <cellStyle name="Link" xfId="33" builtinId="8" hidden="1"/>
    <cellStyle name="Link" xfId="13" builtinId="8" hidden="1"/>
    <cellStyle name="Link" xfId="29" builtinId="8" hidden="1"/>
    <cellStyle name="Link" xfId="25" builtinId="8" hidden="1"/>
    <cellStyle name="Link" xfId="5" builtinId="8" hidden="1"/>
    <cellStyle name="Link" xfId="7" builtinId="8" hidden="1"/>
    <cellStyle name="Link" xfId="31" builtinId="8" hidden="1"/>
    <cellStyle name="Link" xfId="1" builtinId="8" hidden="1"/>
    <cellStyle name="Link" xfId="9" builtinId="8" hidden="1"/>
    <cellStyle name="Link" xfId="17" builtinId="8" hidden="1"/>
    <cellStyle name="Link" xfId="15" builtinId="8" hidden="1"/>
    <cellStyle name="Link" xfId="3" builtinId="8" hidden="1"/>
    <cellStyle name="Link" xfId="19" builtinId="8" hidden="1"/>
    <cellStyle name="Link" xfId="35" builtinId="8" hidden="1"/>
    <cellStyle name="Link" xfId="39" builtinId="8"/>
    <cellStyle name="Standard" xfId="0" builtinId="0"/>
    <cellStyle name="Standard 2" xfId="38" xr:uid="{00000000-0005-0000-0000-000027000000}"/>
    <cellStyle name="Währung 2" xfId="37" xr:uid="{00000000-0005-0000-0000-000028000000}"/>
  </cellStyles>
  <dxfs count="7">
    <dxf>
      <fill>
        <patternFill>
          <bgColor theme="0" tint="-4.9989318521683403E-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9FE3"/>
      <color rgb="FF128FBA"/>
      <color rgb="FF969696"/>
      <color rgb="FFBDBD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590550</xdr:colOff>
      <xdr:row>0</xdr:row>
      <xdr:rowOff>1215615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E040F65D-AECA-BE7D-2B2B-FB41A2917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2075" cy="1215615"/>
        </a:xfrm>
        <a:prstGeom prst="rect">
          <a:avLst/>
        </a:prstGeom>
      </xdr:spPr>
    </xdr:pic>
    <xdr:clientData/>
  </xdr:twoCellAnchor>
  <xdr:twoCellAnchor editAs="oneCell">
    <xdr:from>
      <xdr:col>13</xdr:col>
      <xdr:colOff>180975</xdr:colOff>
      <xdr:row>0</xdr:row>
      <xdr:rowOff>9525</xdr:rowOff>
    </xdr:from>
    <xdr:to>
      <xdr:col>15</xdr:col>
      <xdr:colOff>0</xdr:colOff>
      <xdr:row>0</xdr:row>
      <xdr:rowOff>1225140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66EE0E15-B38B-4B52-AA3B-68FEA7B61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10800" y="9525"/>
          <a:ext cx="1362075" cy="12156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514350</xdr:colOff>
      <xdr:row>0</xdr:row>
      <xdr:rowOff>38100</xdr:rowOff>
    </xdr:from>
    <xdr:to>
      <xdr:col>12</xdr:col>
      <xdr:colOff>600076</xdr:colOff>
      <xdr:row>3</xdr:row>
      <xdr:rowOff>114300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EC491E8C-363A-3749-B536-1796B7D8B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8350" y="38100"/>
          <a:ext cx="885826" cy="7905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13</xdr:col>
      <xdr:colOff>785891</xdr:colOff>
      <xdr:row>4</xdr:row>
      <xdr:rowOff>6061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978064D3-5DBA-4A06-A0AA-C6C519622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5" y="123825"/>
          <a:ext cx="785891" cy="70138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392611</xdr:colOff>
      <xdr:row>1</xdr:row>
      <xdr:rowOff>17319</xdr:rowOff>
    </xdr:from>
    <xdr:to>
      <xdr:col>9</xdr:col>
      <xdr:colOff>503093</xdr:colOff>
      <xdr:row>4</xdr:row>
      <xdr:rowOff>25978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9433CE43-64D4-4082-9AAA-C6D4A9A00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4497" y="77933"/>
          <a:ext cx="785891" cy="70138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5289</xdr:colOff>
      <xdr:row>0</xdr:row>
      <xdr:rowOff>0</xdr:rowOff>
    </xdr:from>
    <xdr:to>
      <xdr:col>4</xdr:col>
      <xdr:colOff>974511</xdr:colOff>
      <xdr:row>5</xdr:row>
      <xdr:rowOff>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20706" y="0"/>
          <a:ext cx="969222" cy="899583"/>
        </a:xfrm>
        <a:prstGeom prst="rect">
          <a:avLst/>
        </a:prstGeom>
      </xdr:spPr>
    </xdr:pic>
    <xdr:clientData/>
  </xdr:twoCellAnchor>
  <xdr:twoCellAnchor editAs="oneCell">
    <xdr:from>
      <xdr:col>6</xdr:col>
      <xdr:colOff>423335</xdr:colOff>
      <xdr:row>0</xdr:row>
      <xdr:rowOff>42333</xdr:rowOff>
    </xdr:from>
    <xdr:to>
      <xdr:col>7</xdr:col>
      <xdr:colOff>243419</xdr:colOff>
      <xdr:row>4</xdr:row>
      <xdr:rowOff>148167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9C4272B4-5A83-4AA1-B061-204D924DC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4835" y="42333"/>
          <a:ext cx="825501" cy="825501"/>
        </a:xfrm>
        <a:prstGeom prst="rect">
          <a:avLst/>
        </a:prstGeom>
      </xdr:spPr>
    </xdr:pic>
    <xdr:clientData/>
  </xdr:twoCellAnchor>
  <xdr:twoCellAnchor editAs="oneCell">
    <xdr:from>
      <xdr:col>4</xdr:col>
      <xdr:colOff>867834</xdr:colOff>
      <xdr:row>2</xdr:row>
      <xdr:rowOff>21166</xdr:rowOff>
    </xdr:from>
    <xdr:to>
      <xdr:col>6</xdr:col>
      <xdr:colOff>445821</xdr:colOff>
      <xdr:row>4</xdr:row>
      <xdr:rowOff>63498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627F8F18-332B-459F-BA01-5A38D4FCF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3251" y="380999"/>
          <a:ext cx="1684070" cy="402166"/>
        </a:xfrm>
        <a:prstGeom prst="rect">
          <a:avLst/>
        </a:prstGeom>
      </xdr:spPr>
    </xdr:pic>
    <xdr:clientData/>
  </xdr:twoCellAnchor>
  <xdr:twoCellAnchor editAs="oneCell">
    <xdr:from>
      <xdr:col>7</xdr:col>
      <xdr:colOff>243416</xdr:colOff>
      <xdr:row>0</xdr:row>
      <xdr:rowOff>148168</xdr:rowOff>
    </xdr:from>
    <xdr:to>
      <xdr:col>8</xdr:col>
      <xdr:colOff>23891</xdr:colOff>
      <xdr:row>4</xdr:row>
      <xdr:rowOff>129887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9460CC6F-0FCC-4D18-A33A-5BF7B05ED3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0333" y="148168"/>
          <a:ext cx="785891" cy="7013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foertel\Documents\Schatzmeister\OwnCloud\BLSV\Staatsmittel%20-%20Topf%201-6\&#214;ffentliche%20Mittel%20-%20Topf%201-5\Topf%201%20-%20S&amp;O,%20DL,%20TF\c)%20Talentf&#246;rderung_Mittelabruf\_Vorlagen\TN_Liste%20Lehrga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ilnehmer"/>
      <sheetName val="Betreuer"/>
      <sheetName val="SFVs"/>
    </sheetNames>
    <sheetDataSet>
      <sheetData sheetId="0"/>
      <sheetData sheetId="1"/>
      <sheetData sheetId="2">
        <row r="1">
          <cell r="A1" t="str">
            <v>5100 Aikido</v>
          </cell>
        </row>
        <row r="2">
          <cell r="A2" t="str">
            <v>5101 American Football</v>
          </cell>
        </row>
        <row r="3">
          <cell r="A3" t="str">
            <v>5102 Badminton</v>
          </cell>
        </row>
        <row r="4">
          <cell r="A4" t="str">
            <v>5104 Base- und Softball</v>
          </cell>
        </row>
        <row r="5">
          <cell r="A5" t="str">
            <v>5105 Basketball</v>
          </cell>
        </row>
        <row r="6">
          <cell r="A6" t="str">
            <v>5106 Behinderten- und Rehasport</v>
          </cell>
        </row>
        <row r="7">
          <cell r="A7" t="str">
            <v>5107 Billard</v>
          </cell>
        </row>
        <row r="8">
          <cell r="A8" t="str">
            <v>5108 Bob- und Schlittensport</v>
          </cell>
        </row>
        <row r="9">
          <cell r="A9" t="str">
            <v>5109 Boxen</v>
          </cell>
        </row>
        <row r="10">
          <cell r="A10" t="str">
            <v>5110 Dart</v>
          </cell>
        </row>
        <row r="11">
          <cell r="A11" t="str">
            <v>5157 Einrad</v>
          </cell>
        </row>
        <row r="12">
          <cell r="A12" t="str">
            <v>5112 Eissport</v>
          </cell>
        </row>
        <row r="13">
          <cell r="A13" t="str">
            <v>5113 Fechten</v>
          </cell>
        </row>
        <row r="14">
          <cell r="A14" t="str">
            <v>5114 Fußball</v>
          </cell>
        </row>
        <row r="15">
          <cell r="A15" t="str">
            <v>5115 Gehörlose</v>
          </cell>
        </row>
        <row r="16">
          <cell r="A16" t="str">
            <v>5116 Gewichtheben</v>
          </cell>
        </row>
        <row r="17">
          <cell r="A17" t="str">
            <v>5117 Golf</v>
          </cell>
        </row>
        <row r="18">
          <cell r="A18" t="str">
            <v>5118 Handball</v>
          </cell>
        </row>
        <row r="19">
          <cell r="A19" t="str">
            <v>5119 Hockey</v>
          </cell>
        </row>
        <row r="20">
          <cell r="A20" t="str">
            <v>5121 Judo</v>
          </cell>
        </row>
        <row r="21">
          <cell r="A21" t="str">
            <v>5120 Ju-Jutsu</v>
          </cell>
        </row>
        <row r="22">
          <cell r="A22" t="str">
            <v>5122 Kanusport</v>
          </cell>
        </row>
        <row r="23">
          <cell r="A23" t="str">
            <v>5123 Karate</v>
          </cell>
        </row>
        <row r="24">
          <cell r="A24" t="str">
            <v>5124 Kegeln u. Bowling</v>
          </cell>
        </row>
        <row r="25">
          <cell r="A25" t="str">
            <v>Kickboxen</v>
          </cell>
        </row>
        <row r="26">
          <cell r="A26" t="str">
            <v>5154 Klettern, Sport- u. Wettkampfklettern</v>
          </cell>
        </row>
        <row r="27">
          <cell r="A27" t="str">
            <v>5125 Leichtathletik</v>
          </cell>
        </row>
        <row r="28">
          <cell r="A28" t="str">
            <v>5126 Luftsport</v>
          </cell>
        </row>
        <row r="29">
          <cell r="A29" t="str">
            <v>5103 Minigolf</v>
          </cell>
        </row>
        <row r="30">
          <cell r="A30" t="str">
            <v>5127 Moderner Fünfkampf</v>
          </cell>
        </row>
        <row r="31">
          <cell r="A31" t="str">
            <v>5128 Motorsport</v>
          </cell>
        </row>
        <row r="32">
          <cell r="A32" t="str">
            <v>5129 Motor-Wassersport, Motoryacht</v>
          </cell>
        </row>
        <row r="33">
          <cell r="A33" t="str">
            <v>5130 Radsport</v>
          </cell>
        </row>
        <row r="34">
          <cell r="A34" t="str">
            <v>5131 Rasenkraftsport u. Tauziehen</v>
          </cell>
        </row>
        <row r="35">
          <cell r="A35" t="str">
            <v>5132 Reiten, Reitsport</v>
          </cell>
        </row>
        <row r="36">
          <cell r="A36" t="str">
            <v>5133 Ringen</v>
          </cell>
        </row>
        <row r="37">
          <cell r="A37" t="str">
            <v>5134 RKB Solidarität</v>
          </cell>
        </row>
        <row r="38">
          <cell r="A38" t="str">
            <v>5135 Rollsport - Inline</v>
          </cell>
        </row>
        <row r="39">
          <cell r="A39" t="str">
            <v>5136 Rudern</v>
          </cell>
        </row>
        <row r="40">
          <cell r="A40" t="str">
            <v>5137 Schach</v>
          </cell>
        </row>
        <row r="41">
          <cell r="A41" t="str">
            <v>5138 Schlittenhunde</v>
          </cell>
        </row>
        <row r="42">
          <cell r="A42" t="str">
            <v>5139 Schwimmen</v>
          </cell>
        </row>
        <row r="43">
          <cell r="A43" t="str">
            <v>5140 Segeln</v>
          </cell>
        </row>
        <row r="44">
          <cell r="A44" t="str">
            <v>5141 Skibob</v>
          </cell>
        </row>
        <row r="45">
          <cell r="A45" t="str">
            <v>5142 Skisport</v>
          </cell>
        </row>
        <row r="46">
          <cell r="A46" t="str">
            <v>5144 Squash</v>
          </cell>
        </row>
        <row r="47">
          <cell r="A47" t="str">
            <v>5145 Taekwondo</v>
          </cell>
        </row>
        <row r="48">
          <cell r="A48" t="str">
            <v>5146 Tanzsport, Tanzen</v>
          </cell>
        </row>
        <row r="49">
          <cell r="A49" t="str">
            <v>5147 Tauchen</v>
          </cell>
        </row>
        <row r="50">
          <cell r="A50" t="str">
            <v>5148 Tennis</v>
          </cell>
        </row>
        <row r="51">
          <cell r="A51" t="str">
            <v>5149 Tischtennis</v>
          </cell>
        </row>
        <row r="52">
          <cell r="A52" t="str">
            <v>5150 Triathlon</v>
          </cell>
        </row>
        <row r="53">
          <cell r="A53" t="str">
            <v>5152 Turnen (incl. Sportakrobatik)</v>
          </cell>
        </row>
        <row r="54">
          <cell r="A54" t="str">
            <v>5151 Turnspiele</v>
          </cell>
        </row>
        <row r="55">
          <cell r="A55" t="str">
            <v>5153 Volleyball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loud.badminton.de/index.php/s/MmZam8KwTBE2MQr" TargetMode="External"/><Relationship Id="rId1" Type="http://schemas.openxmlformats.org/officeDocument/2006/relationships/hyperlink" Target="mailto:geschaeftsstelle@badminton-bbv.de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tabColor rgb="FFFFC000"/>
    <pageSetUpPr fitToPage="1"/>
  </sheetPr>
  <dimension ref="A1:O35"/>
  <sheetViews>
    <sheetView tabSelected="1" workbookViewId="0">
      <selection activeCell="G13" sqref="G13"/>
    </sheetView>
  </sheetViews>
  <sheetFormatPr baseColWidth="10" defaultColWidth="11.5703125" defaultRowHeight="14.25"/>
  <cols>
    <col min="1" max="16384" width="11.5703125" style="22"/>
  </cols>
  <sheetData>
    <row r="1" spans="1:15" ht="96.75" customHeight="1">
      <c r="A1" s="218" t="s">
        <v>187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</row>
    <row r="2" spans="1:15" ht="12" customHeight="1">
      <c r="A2" s="172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</row>
    <row r="3" spans="1:15" ht="17.25">
      <c r="A3" s="220" t="s">
        <v>266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</row>
    <row r="4" spans="1:15"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O4" s="182" t="s">
        <v>265</v>
      </c>
    </row>
    <row r="5" spans="1:15">
      <c r="A5" s="37"/>
    </row>
    <row r="6" spans="1:15" ht="16.5">
      <c r="A6" s="217" t="s">
        <v>85</v>
      </c>
      <c r="B6" s="217"/>
      <c r="C6" s="217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15" ht="16.5">
      <c r="A7" s="215"/>
      <c r="B7" s="22" t="s">
        <v>262</v>
      </c>
      <c r="C7" s="215"/>
      <c r="D7" s="38"/>
      <c r="E7" s="38"/>
      <c r="F7" s="38"/>
      <c r="G7" s="38"/>
      <c r="H7" s="38"/>
      <c r="I7" s="38"/>
      <c r="J7" s="38"/>
      <c r="K7" s="38"/>
      <c r="L7" s="216" t="s">
        <v>263</v>
      </c>
      <c r="M7" s="38"/>
    </row>
    <row r="8" spans="1:15" ht="14.45" customHeight="1">
      <c r="A8" s="49"/>
      <c r="B8" s="22" t="s">
        <v>270</v>
      </c>
      <c r="C8" s="50"/>
      <c r="D8" s="50"/>
      <c r="E8" s="50"/>
      <c r="F8" s="50"/>
      <c r="G8" s="50"/>
      <c r="H8" s="50"/>
      <c r="I8" s="50"/>
      <c r="J8" s="50"/>
      <c r="K8" s="50"/>
      <c r="L8" s="154" t="s">
        <v>188</v>
      </c>
    </row>
    <row r="9" spans="1:15" ht="15.6" customHeight="1">
      <c r="A9" s="49"/>
      <c r="B9" s="22" t="s">
        <v>242</v>
      </c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</row>
    <row r="10" spans="1:15" ht="15.6" customHeight="1">
      <c r="A10" s="49"/>
      <c r="B10" s="51" t="s">
        <v>189</v>
      </c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</row>
    <row r="11" spans="1:15" ht="15.6" customHeight="1">
      <c r="A11" s="49"/>
      <c r="B11" s="51" t="s">
        <v>264</v>
      </c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</row>
    <row r="12" spans="1:15" ht="15.6" customHeight="1">
      <c r="A12" s="49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</row>
    <row r="13" spans="1:15" ht="16.5">
      <c r="A13" s="39"/>
      <c r="B13" s="42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</row>
    <row r="14" spans="1:15" s="40" customFormat="1" ht="16.5">
      <c r="A14" s="217" t="s">
        <v>86</v>
      </c>
      <c r="B14" s="217"/>
      <c r="C14" s="217"/>
      <c r="D14" s="38"/>
      <c r="E14" s="38"/>
      <c r="F14" s="38"/>
      <c r="G14" s="38"/>
      <c r="H14" s="38"/>
      <c r="I14" s="38"/>
      <c r="J14" s="38"/>
      <c r="K14" s="38"/>
      <c r="L14" s="38"/>
      <c r="M14" s="38"/>
    </row>
    <row r="15" spans="1:15" ht="16.5">
      <c r="A15" s="39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</row>
    <row r="16" spans="1:15">
      <c r="A16" s="49"/>
      <c r="B16" s="52" t="s">
        <v>243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</row>
    <row r="17" spans="1:14" ht="16.5">
      <c r="A17" s="39"/>
      <c r="B17" s="43"/>
      <c r="C17" s="22" t="s">
        <v>268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</row>
    <row r="18" spans="1:14" ht="16.5">
      <c r="A18" s="39"/>
      <c r="B18" s="43"/>
      <c r="D18" s="38"/>
      <c r="E18" s="38"/>
      <c r="F18" s="38"/>
      <c r="G18" s="38"/>
      <c r="H18" s="38"/>
      <c r="I18" s="38"/>
      <c r="J18" s="38"/>
      <c r="K18" s="38"/>
      <c r="L18" s="38"/>
      <c r="M18" s="38"/>
    </row>
    <row r="19" spans="1:14" ht="16.5">
      <c r="A19" s="49"/>
      <c r="B19" s="53" t="s">
        <v>190</v>
      </c>
      <c r="C19" s="38"/>
      <c r="D19" s="50"/>
      <c r="E19" s="50"/>
      <c r="F19" s="50"/>
      <c r="G19" s="50"/>
      <c r="H19" s="50"/>
      <c r="I19" s="50"/>
      <c r="J19" s="50"/>
      <c r="K19" s="50"/>
      <c r="L19" s="50"/>
      <c r="M19" s="50"/>
    </row>
    <row r="20" spans="1:14">
      <c r="A20" s="49"/>
      <c r="B20" s="51"/>
      <c r="C20" s="50" t="s">
        <v>191</v>
      </c>
      <c r="D20" s="50"/>
      <c r="E20" s="50"/>
      <c r="F20" s="50"/>
      <c r="G20" s="50"/>
      <c r="H20" s="50"/>
      <c r="I20" s="50"/>
      <c r="J20" s="50"/>
      <c r="K20" s="50"/>
      <c r="L20" s="50"/>
      <c r="M20" s="50"/>
    </row>
    <row r="21" spans="1:14">
      <c r="A21" s="49"/>
      <c r="B21" s="51"/>
      <c r="C21" s="50" t="s">
        <v>269</v>
      </c>
      <c r="D21" s="50"/>
      <c r="E21" s="50"/>
      <c r="F21" s="50"/>
      <c r="G21" s="50"/>
      <c r="H21" s="50"/>
      <c r="I21" s="50"/>
      <c r="J21" s="50"/>
      <c r="K21" s="50"/>
      <c r="L21" s="50"/>
      <c r="M21" s="50"/>
    </row>
    <row r="22" spans="1:14" ht="16.5">
      <c r="A22" s="39"/>
      <c r="B22" s="41"/>
      <c r="C22" s="1" t="s">
        <v>250</v>
      </c>
      <c r="D22" s="38"/>
      <c r="E22" s="38"/>
      <c r="F22" s="38"/>
      <c r="G22" s="38"/>
      <c r="H22" s="38"/>
      <c r="I22" s="38"/>
      <c r="J22" s="38"/>
      <c r="K22" s="38"/>
      <c r="L22" s="38"/>
      <c r="M22" s="38"/>
    </row>
    <row r="23" spans="1:14" ht="16.5">
      <c r="A23" s="39"/>
      <c r="B23" s="41"/>
      <c r="C23"/>
      <c r="D23" s="38"/>
      <c r="E23" s="38"/>
      <c r="F23" s="38"/>
      <c r="G23" s="38"/>
      <c r="H23" s="38"/>
      <c r="I23" s="38"/>
      <c r="J23" s="38"/>
      <c r="K23" s="38"/>
      <c r="L23" s="38"/>
      <c r="M23" s="38"/>
    </row>
    <row r="24" spans="1:14">
      <c r="A24" s="49"/>
      <c r="B24" s="53" t="s">
        <v>192</v>
      </c>
      <c r="C24" s="44"/>
      <c r="D24" s="50"/>
      <c r="E24" s="50"/>
      <c r="F24" s="50"/>
      <c r="G24" s="50"/>
      <c r="H24" s="50"/>
      <c r="I24" s="50"/>
      <c r="J24" s="50"/>
      <c r="K24" s="50"/>
      <c r="L24" s="50"/>
      <c r="M24" s="50"/>
    </row>
    <row r="25" spans="1:14">
      <c r="A25" s="49"/>
      <c r="B25" s="51"/>
      <c r="C25" s="50" t="s">
        <v>193</v>
      </c>
      <c r="E25" s="50"/>
      <c r="F25" s="50"/>
      <c r="G25" s="50"/>
      <c r="H25" s="50"/>
      <c r="I25" s="50"/>
      <c r="J25" s="50"/>
      <c r="K25" s="50"/>
      <c r="L25" s="50"/>
      <c r="M25" s="50"/>
    </row>
    <row r="26" spans="1:14" ht="16.5">
      <c r="A26" s="45"/>
      <c r="B26" s="38"/>
      <c r="C26" s="50"/>
      <c r="D26" s="38"/>
      <c r="E26" s="38"/>
      <c r="F26" s="38"/>
      <c r="G26" s="38"/>
      <c r="H26" s="38"/>
      <c r="I26" s="38"/>
      <c r="J26" s="38"/>
      <c r="K26" s="38"/>
      <c r="L26" s="38"/>
      <c r="M26" s="38"/>
    </row>
    <row r="27" spans="1:14" ht="17.25">
      <c r="A27" s="46"/>
      <c r="B27" s="94" t="s">
        <v>239</v>
      </c>
      <c r="C27" s="174"/>
      <c r="D27" s="78"/>
      <c r="E27" s="78"/>
      <c r="F27" s="78"/>
      <c r="N27" s="41"/>
    </row>
    <row r="28" spans="1:14" ht="17.25">
      <c r="A28" s="47"/>
      <c r="B28" s="78"/>
      <c r="C28" s="22" t="s">
        <v>240</v>
      </c>
      <c r="D28" s="78"/>
      <c r="E28" s="78"/>
      <c r="F28" s="78"/>
      <c r="N28" s="41"/>
    </row>
    <row r="29" spans="1:14" ht="17.25">
      <c r="A29" s="46"/>
      <c r="C29" s="22" t="s">
        <v>241</v>
      </c>
      <c r="N29" s="42"/>
    </row>
    <row r="30" spans="1:14" ht="17.25">
      <c r="A30" s="46"/>
    </row>
    <row r="31" spans="1:14" ht="17.25">
      <c r="A31" s="46"/>
    </row>
    <row r="32" spans="1:14" ht="17.25">
      <c r="A32" s="48"/>
      <c r="N32" s="41"/>
    </row>
    <row r="33" spans="1:14" ht="17.25">
      <c r="A33" s="48"/>
      <c r="N33" s="42"/>
    </row>
    <row r="34" spans="1:14" ht="17.25">
      <c r="A34" s="48"/>
      <c r="N34" s="41"/>
    </row>
    <row r="35" spans="1:14" ht="17.25">
      <c r="A35" s="48"/>
      <c r="N35" s="41"/>
    </row>
  </sheetData>
  <sheetProtection algorithmName="SHA-512" hashValue="1en6dzZzHjuKymLPwNCVTTa7npZ76D+H5eP7ynomJDyQ54IiQmTPpLLozqUlAbDkMsDAHvI4bOpqJWavMHrCrw==" saltValue="pCCrerFZzQ5gGFMEfD367w==" spinCount="100000" sheet="1" selectLockedCells="1" selectUnlockedCells="1"/>
  <mergeCells count="4">
    <mergeCell ref="A6:C6"/>
    <mergeCell ref="A14:C14"/>
    <mergeCell ref="A1:M1"/>
    <mergeCell ref="A3:M3"/>
  </mergeCells>
  <hyperlinks>
    <hyperlink ref="L8" r:id="rId1" xr:uid="{7F9A90E4-9363-4EC3-B8E9-0F54537423DB}"/>
    <hyperlink ref="L7" r:id="rId2" xr:uid="{33049FC8-B54B-4F97-9E59-AECBC6F97EE8}"/>
  </hyperlinks>
  <pageMargins left="0.7" right="0.7" top="0.78740157499999996" bottom="0.78740157499999996" header="0.3" footer="0.3"/>
  <pageSetup paperSize="9" scale="77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rgb="FF00B0F0"/>
    <pageSetUpPr fitToPage="1"/>
  </sheetPr>
  <dimension ref="A1:AC71"/>
  <sheetViews>
    <sheetView showGridLines="0" zoomScaleNormal="100" zoomScaleSheetLayoutView="110" workbookViewId="0">
      <selection activeCell="C7" sqref="C7:E7"/>
    </sheetView>
  </sheetViews>
  <sheetFormatPr baseColWidth="10" defaultColWidth="10.85546875" defaultRowHeight="14.25"/>
  <cols>
    <col min="1" max="1" width="9.85546875" style="22" customWidth="1"/>
    <col min="2" max="2" width="12" style="22" customWidth="1"/>
    <col min="3" max="5" width="6.85546875" style="22" customWidth="1"/>
    <col min="6" max="6" width="9.140625" style="22" customWidth="1"/>
    <col min="7" max="7" width="10.140625" style="22" customWidth="1"/>
    <col min="8" max="8" width="4.140625" style="22" customWidth="1"/>
    <col min="9" max="9" width="12.140625" style="22" customWidth="1"/>
    <col min="10" max="11" width="1" style="22" customWidth="1"/>
    <col min="12" max="12" width="12" style="22" customWidth="1"/>
    <col min="13" max="13" width="10.28515625" style="22" customWidth="1"/>
    <col min="14" max="14" width="1.7109375" style="22" customWidth="1"/>
    <col min="15" max="16384" width="10.85546875" style="22"/>
  </cols>
  <sheetData>
    <row r="1" spans="1:14" ht="5.0999999999999996" customHeight="1"/>
    <row r="2" spans="1:14" ht="37.5">
      <c r="A2" s="147" t="s">
        <v>178</v>
      </c>
      <c r="B2" s="146"/>
      <c r="C2" s="145"/>
      <c r="D2" s="145"/>
      <c r="E2" s="145"/>
      <c r="F2" s="145"/>
      <c r="G2" s="145"/>
      <c r="H2" s="148"/>
      <c r="I2" s="148"/>
      <c r="J2" s="148"/>
      <c r="K2" s="148"/>
      <c r="L2" s="148"/>
      <c r="M2" s="54"/>
      <c r="N2" s="54"/>
    </row>
    <row r="3" spans="1:14">
      <c r="C3" s="56" t="s">
        <v>153</v>
      </c>
      <c r="D3" s="57"/>
      <c r="E3" s="56"/>
      <c r="G3" s="58" t="str">
        <f>'Hinweise Maßnahmenabrechnung'!O4</f>
        <v>SOD-Form 06/2024</v>
      </c>
    </row>
    <row r="4" spans="1:14" ht="12.75" customHeight="1"/>
    <row r="5" spans="1:14" ht="15.75" customHeight="1">
      <c r="A5" s="272" t="s">
        <v>144</v>
      </c>
      <c r="B5" s="273"/>
      <c r="C5" s="280"/>
      <c r="D5" s="281"/>
      <c r="E5" s="281"/>
      <c r="F5" s="281"/>
      <c r="G5" s="281"/>
      <c r="H5" s="281"/>
      <c r="I5" s="281"/>
      <c r="J5" s="281"/>
      <c r="K5" s="281"/>
      <c r="L5" s="281"/>
      <c r="M5" s="282"/>
    </row>
    <row r="6" spans="1:14" ht="15.75" customHeight="1">
      <c r="A6" s="283" t="s">
        <v>229</v>
      </c>
      <c r="B6" s="284"/>
      <c r="C6" s="285" t="str">
        <f>CONCATENATE(Honorarabrechnung!B17, " ",Honorarabrechnung!B18," ",Honorarabrechnung!B19," ",Honorarabrechnung!B20," ",Honorarabrechnung!B21," ",Honorarabrechnung!B22," ",Honorarabrechnung!B23," ",Honorarabrechnung!B24," ",Honorarabrechnung!B25," ",Honorarabrechnung!B26," ",Honorarabrechnung!B27," ",Honorarabrechnung!B28)</f>
        <v xml:space="preserve">Regionalliga           </v>
      </c>
      <c r="D6" s="286"/>
      <c r="E6" s="286"/>
      <c r="F6" s="286"/>
      <c r="G6" s="286"/>
      <c r="H6" s="286"/>
      <c r="I6" s="286"/>
      <c r="J6" s="286"/>
      <c r="K6" s="286"/>
      <c r="L6" s="286"/>
      <c r="M6" s="287"/>
    </row>
    <row r="7" spans="1:14" ht="15.75" customHeight="1">
      <c r="A7" s="223" t="s">
        <v>163</v>
      </c>
      <c r="B7" s="224"/>
      <c r="C7" s="277"/>
      <c r="D7" s="278"/>
      <c r="E7" s="279"/>
      <c r="F7" s="151" t="s">
        <v>90</v>
      </c>
      <c r="G7" s="274" t="str">
        <f>CONCATENATE(Honorarabrechnung!D17," ",Honorarabrechnung!D18," ",Honorarabrechnung!D19," ",Honorarabrechnung!D20," ",Honorarabrechnung!D21," ",Honorarabrechnung!D22," ",Honorarabrechnung!D23," ",Honorarabrechnung!D24," ",Honorarabrechnung!D25," ",Honorarabrechnung!D26," ",Honorarabrechnung!D27," ",Honorarabrechnung!D28)</f>
        <v xml:space="preserve">Geretsried           </v>
      </c>
      <c r="H7" s="275"/>
      <c r="I7" s="275"/>
      <c r="J7" s="275"/>
      <c r="K7" s="275"/>
      <c r="L7" s="275"/>
      <c r="M7" s="276"/>
    </row>
    <row r="8" spans="1:14" ht="15.75" customHeight="1">
      <c r="A8" s="223" t="s">
        <v>231</v>
      </c>
      <c r="B8" s="224"/>
      <c r="C8" s="242" t="s">
        <v>244</v>
      </c>
      <c r="D8" s="242"/>
      <c r="E8" s="242"/>
      <c r="F8" s="242"/>
      <c r="G8" s="243"/>
      <c r="H8" s="243"/>
      <c r="I8" s="243"/>
      <c r="J8" s="243"/>
      <c r="K8" s="243"/>
      <c r="L8" s="243"/>
      <c r="M8" s="244"/>
    </row>
    <row r="9" spans="1:14" ht="15.75" customHeight="1">
      <c r="A9" s="223" t="s">
        <v>167</v>
      </c>
      <c r="B9" s="224"/>
      <c r="C9" s="242"/>
      <c r="D9" s="242"/>
      <c r="E9" s="242"/>
      <c r="F9" s="242"/>
      <c r="G9" s="243"/>
      <c r="H9" s="243"/>
      <c r="I9" s="243"/>
      <c r="J9" s="243"/>
      <c r="K9" s="243"/>
      <c r="L9" s="243"/>
      <c r="M9" s="244"/>
    </row>
    <row r="10" spans="1:14" ht="15.75" customHeight="1">
      <c r="A10" s="223" t="s">
        <v>159</v>
      </c>
      <c r="B10" s="224"/>
      <c r="C10" s="236"/>
      <c r="D10" s="237"/>
      <c r="E10" s="237"/>
      <c r="F10" s="237"/>
      <c r="G10" s="237"/>
      <c r="H10" s="237"/>
      <c r="I10" s="237"/>
      <c r="J10" s="237"/>
      <c r="K10" s="237"/>
      <c r="L10" s="237"/>
      <c r="M10" s="238"/>
    </row>
    <row r="11" spans="1:14" ht="15.75" customHeight="1">
      <c r="A11" s="223" t="s">
        <v>179</v>
      </c>
      <c r="B11" s="224"/>
      <c r="C11" s="245"/>
      <c r="D11" s="246"/>
      <c r="E11" s="246"/>
      <c r="F11" s="246"/>
      <c r="G11" s="246"/>
      <c r="H11" s="246"/>
      <c r="I11" s="246"/>
      <c r="J11" s="246"/>
      <c r="K11" s="246"/>
      <c r="L11" s="246"/>
      <c r="M11" s="247"/>
    </row>
    <row r="12" spans="1:14" ht="15.75" customHeight="1">
      <c r="A12" s="223" t="s">
        <v>3</v>
      </c>
      <c r="B12" s="224"/>
      <c r="C12" s="291"/>
      <c r="D12" s="246"/>
      <c r="E12" s="246"/>
      <c r="F12" s="246"/>
      <c r="G12" s="246"/>
      <c r="H12" s="246"/>
      <c r="I12" s="246"/>
      <c r="J12" s="246"/>
      <c r="K12" s="246"/>
      <c r="L12" s="246"/>
      <c r="M12" s="247"/>
    </row>
    <row r="13" spans="1:14" ht="15.75" customHeight="1">
      <c r="A13" s="234" t="s">
        <v>92</v>
      </c>
      <c r="B13" s="235"/>
      <c r="C13" s="254" t="s">
        <v>254</v>
      </c>
      <c r="D13" s="255"/>
      <c r="E13" s="255"/>
      <c r="F13" s="255"/>
      <c r="G13" s="256"/>
      <c r="H13" s="256"/>
      <c r="I13" s="256"/>
      <c r="J13" s="256"/>
      <c r="K13" s="256"/>
      <c r="L13" s="256"/>
      <c r="M13" s="257"/>
    </row>
    <row r="14" spans="1:14" ht="8.25" customHeight="1">
      <c r="A14" s="59"/>
      <c r="B14" s="59"/>
      <c r="C14" s="60"/>
      <c r="D14" s="60"/>
      <c r="E14" s="60"/>
      <c r="F14" s="60"/>
    </row>
    <row r="15" spans="1:14" ht="23.25" customHeight="1">
      <c r="A15" s="175"/>
      <c r="B15" s="176"/>
      <c r="C15" s="176"/>
      <c r="D15" s="176"/>
      <c r="E15" s="176"/>
      <c r="F15" s="176"/>
      <c r="G15" s="176"/>
      <c r="H15" s="176"/>
      <c r="I15" s="32"/>
      <c r="J15" s="61"/>
      <c r="K15" s="32"/>
      <c r="L15" s="258" t="s">
        <v>128</v>
      </c>
      <c r="M15" s="259"/>
    </row>
    <row r="16" spans="1:14" ht="15" customHeight="1">
      <c r="A16" s="62"/>
      <c r="B16" s="59"/>
      <c r="C16" s="60"/>
      <c r="D16" s="60"/>
      <c r="E16" s="60"/>
      <c r="F16" s="249" t="s">
        <v>143</v>
      </c>
      <c r="G16" s="250"/>
      <c r="I16" s="32" t="s">
        <v>100</v>
      </c>
      <c r="J16" s="61"/>
      <c r="K16" s="32"/>
      <c r="L16" s="63" t="s">
        <v>8</v>
      </c>
      <c r="M16" s="64" t="s">
        <v>96</v>
      </c>
    </row>
    <row r="17" spans="1:29" ht="3.75" customHeight="1">
      <c r="A17" s="65"/>
      <c r="B17" s="65"/>
      <c r="C17" s="66"/>
      <c r="D17" s="66"/>
      <c r="E17" s="66"/>
      <c r="F17" s="66"/>
      <c r="G17" s="67"/>
      <c r="H17" s="67"/>
      <c r="I17" s="67"/>
      <c r="J17" s="68"/>
      <c r="K17" s="67"/>
      <c r="L17" s="67"/>
      <c r="M17" s="67"/>
    </row>
    <row r="18" spans="1:29" ht="3.75" customHeight="1">
      <c r="A18" s="69"/>
      <c r="B18" s="69"/>
      <c r="C18" s="60"/>
      <c r="D18" s="60"/>
      <c r="E18" s="60"/>
      <c r="F18" s="60"/>
      <c r="J18" s="70"/>
    </row>
    <row r="19" spans="1:29" ht="15.75" customHeight="1" thickBot="1">
      <c r="A19" s="62" t="s">
        <v>180</v>
      </c>
      <c r="B19" s="59"/>
      <c r="C19" s="60"/>
      <c r="D19" s="60"/>
      <c r="E19" s="60"/>
      <c r="F19" s="60"/>
      <c r="J19" s="70"/>
    </row>
    <row r="20" spans="1:29" ht="15.75" customHeight="1">
      <c r="A20" s="71" t="s">
        <v>95</v>
      </c>
      <c r="B20" s="69"/>
      <c r="C20" s="60"/>
      <c r="D20" s="60"/>
      <c r="E20" s="60"/>
      <c r="F20" s="288">
        <f>IF(Reisekostenabrechnung!N53&lt;&gt;"",Reisekostenabrechnung!N53,"")</f>
        <v>0</v>
      </c>
      <c r="G20" s="289"/>
      <c r="H20" s="202" t="s">
        <v>66</v>
      </c>
      <c r="J20" s="70"/>
      <c r="L20" s="73"/>
      <c r="M20" s="261" t="str">
        <f>Honorarabrechnung!I6</f>
        <v>59305  6212</v>
      </c>
    </row>
    <row r="21" spans="1:29" ht="15.75" customHeight="1" thickBot="1">
      <c r="A21" s="71" t="s">
        <v>74</v>
      </c>
      <c r="B21" s="69"/>
      <c r="C21" s="60"/>
      <c r="D21" s="60"/>
      <c r="E21" s="60"/>
      <c r="F21" s="288">
        <f>IF(AND(Honorarabrechnung!I29&lt;&gt;"",Honorarabrechnung!H29&lt;&gt;""),SUM(Honorarabrechnung!H29+Honorarabrechnung!I29+Honorarabrechnung!J29),"")</f>
        <v>70</v>
      </c>
      <c r="G21" s="290"/>
      <c r="H21" s="203" t="s">
        <v>66</v>
      </c>
      <c r="J21" s="70"/>
      <c r="L21" s="73"/>
      <c r="M21" s="262"/>
    </row>
    <row r="22" spans="1:29" ht="5.25" customHeight="1">
      <c r="A22" s="71"/>
      <c r="B22" s="69"/>
      <c r="C22" s="60"/>
      <c r="D22" s="60"/>
      <c r="E22" s="60"/>
      <c r="F22" s="60"/>
      <c r="J22" s="70"/>
      <c r="L22" s="28"/>
    </row>
    <row r="23" spans="1:29" ht="6" customHeight="1" thickBot="1">
      <c r="A23" s="69"/>
      <c r="B23" s="69"/>
      <c r="C23" s="60"/>
      <c r="D23" s="60"/>
      <c r="E23" s="60"/>
      <c r="F23" s="60"/>
      <c r="J23" s="70"/>
    </row>
    <row r="24" spans="1:29" ht="15.75" customHeight="1" thickBot="1">
      <c r="A24" s="71" t="s">
        <v>101</v>
      </c>
      <c r="B24" s="69"/>
      <c r="C24" s="60"/>
      <c r="D24" s="60"/>
      <c r="E24" s="60"/>
      <c r="F24" s="251"/>
      <c r="G24" s="252"/>
      <c r="H24" s="253"/>
      <c r="I24" s="74">
        <f>IF(AND(F20&lt;&gt;"",F21&lt;&gt;""),F20+F21,"")</f>
        <v>70</v>
      </c>
      <c r="J24" s="70"/>
      <c r="L24" s="72"/>
    </row>
    <row r="25" spans="1:29" ht="3.75" customHeight="1">
      <c r="A25" s="65"/>
      <c r="B25" s="65"/>
      <c r="C25" s="66"/>
      <c r="D25" s="66"/>
      <c r="E25" s="66"/>
      <c r="F25" s="66"/>
      <c r="G25" s="67"/>
      <c r="H25" s="67"/>
      <c r="I25" s="67"/>
      <c r="J25" s="68"/>
      <c r="K25" s="67"/>
      <c r="L25" s="67"/>
      <c r="M25" s="67"/>
    </row>
    <row r="26" spans="1:29" ht="3.75" customHeight="1">
      <c r="A26" s="69"/>
      <c r="B26" s="69"/>
      <c r="C26" s="60"/>
      <c r="D26" s="60"/>
      <c r="E26" s="60"/>
      <c r="F26" s="60"/>
      <c r="J26" s="157"/>
    </row>
    <row r="27" spans="1:29">
      <c r="A27" s="248"/>
      <c r="B27" s="222"/>
      <c r="C27" s="222"/>
      <c r="D27" s="222"/>
      <c r="E27" s="222"/>
      <c r="F27" s="222"/>
      <c r="G27" s="222"/>
      <c r="H27" s="222"/>
      <c r="I27" s="222"/>
      <c r="J27" s="76"/>
      <c r="L27" s="77"/>
      <c r="M27" s="156"/>
      <c r="N27" s="78"/>
    </row>
    <row r="28" spans="1:29" s="57" customFormat="1">
      <c r="A28" s="62"/>
      <c r="B28" s="69"/>
      <c r="C28" s="60"/>
      <c r="D28" s="60"/>
      <c r="E28" s="60"/>
      <c r="F28" s="60"/>
      <c r="G28" s="22"/>
      <c r="H28" s="22"/>
      <c r="I28" s="75"/>
      <c r="J28" s="22"/>
      <c r="K28" s="22"/>
      <c r="L28" s="28"/>
      <c r="M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</row>
    <row r="29" spans="1:29" s="57" customFormat="1">
      <c r="A29" s="263"/>
      <c r="B29" s="264"/>
      <c r="C29" s="264"/>
      <c r="D29" s="264"/>
      <c r="E29" s="265"/>
      <c r="F29" s="22"/>
      <c r="G29" s="239" t="s">
        <v>102</v>
      </c>
      <c r="H29" s="240"/>
      <c r="I29" s="240"/>
      <c r="J29" s="240"/>
      <c r="K29" s="240"/>
      <c r="L29" s="240"/>
      <c r="M29" s="241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</row>
    <row r="30" spans="1:29" s="57" customFormat="1">
      <c r="A30" s="266"/>
      <c r="B30" s="267"/>
      <c r="C30" s="267"/>
      <c r="D30" s="267"/>
      <c r="E30" s="268"/>
      <c r="F30" s="22"/>
      <c r="G30" s="225" t="s">
        <v>259</v>
      </c>
      <c r="H30" s="226"/>
      <c r="I30" s="226"/>
      <c r="J30" s="226"/>
      <c r="K30" s="226"/>
      <c r="L30" s="226"/>
      <c r="M30" s="227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</row>
    <row r="31" spans="1:29" s="57" customFormat="1">
      <c r="A31" s="266"/>
      <c r="B31" s="267"/>
      <c r="C31" s="267"/>
      <c r="D31" s="267"/>
      <c r="E31" s="268"/>
      <c r="F31" s="22"/>
      <c r="G31" s="228"/>
      <c r="H31" s="229"/>
      <c r="I31" s="229"/>
      <c r="J31" s="229"/>
      <c r="K31" s="229"/>
      <c r="L31" s="229"/>
      <c r="M31" s="230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</row>
    <row r="32" spans="1:29" s="57" customFormat="1" ht="27" customHeight="1">
      <c r="A32" s="269"/>
      <c r="B32" s="270"/>
      <c r="C32" s="270"/>
      <c r="D32" s="270"/>
      <c r="E32" s="271"/>
      <c r="F32" s="22"/>
      <c r="G32" s="231"/>
      <c r="H32" s="232"/>
      <c r="I32" s="232"/>
      <c r="J32" s="232"/>
      <c r="K32" s="232"/>
      <c r="L32" s="232"/>
      <c r="M32" s="233"/>
      <c r="O32" s="180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</row>
    <row r="33" spans="1:29" s="57" customFormat="1">
      <c r="A33" s="149" t="s">
        <v>157</v>
      </c>
      <c r="B33" s="149"/>
      <c r="C33" s="149"/>
      <c r="D33" s="149"/>
      <c r="E33" s="149"/>
      <c r="F33" s="22"/>
      <c r="G33" s="292" t="s">
        <v>261</v>
      </c>
      <c r="H33" s="293"/>
      <c r="I33" s="293"/>
      <c r="J33" s="293"/>
      <c r="K33" s="293"/>
      <c r="L33" s="293"/>
      <c r="M33" s="294"/>
      <c r="O33" s="156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</row>
    <row r="34" spans="1:29" s="57" customFormat="1">
      <c r="A34" s="222"/>
      <c r="B34" s="222"/>
      <c r="C34" s="222"/>
      <c r="D34" s="222"/>
      <c r="E34" s="222"/>
      <c r="F34" s="22"/>
      <c r="O34" s="156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</row>
    <row r="35" spans="1:29" s="57" customFormat="1">
      <c r="A35" s="260"/>
      <c r="B35" s="260"/>
      <c r="C35" s="260"/>
      <c r="D35" s="260"/>
      <c r="E35" s="260"/>
      <c r="F35" s="22"/>
      <c r="O35" s="156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</row>
    <row r="36" spans="1:29" s="57" customFormat="1" ht="18" customHeight="1">
      <c r="F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</row>
    <row r="37" spans="1:29" s="57" customFormat="1">
      <c r="A37" s="22"/>
      <c r="B37" s="22"/>
      <c r="C37" s="22"/>
      <c r="D37" s="22"/>
      <c r="E37" s="22"/>
      <c r="O37" s="156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</row>
    <row r="38" spans="1:29" s="57" customFormat="1"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</row>
    <row r="39" spans="1:29" s="57" customFormat="1">
      <c r="G39" s="57" t="s">
        <v>116</v>
      </c>
      <c r="I39" s="191"/>
      <c r="J39" s="191"/>
      <c r="K39" s="191"/>
      <c r="M39" s="57" t="s">
        <v>117</v>
      </c>
      <c r="O39" s="189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</row>
    <row r="40" spans="1:29" s="57" customFormat="1">
      <c r="A40" s="190" t="s">
        <v>116</v>
      </c>
      <c r="B40" s="190" t="s">
        <v>121</v>
      </c>
      <c r="G40" s="57" t="s">
        <v>134</v>
      </c>
      <c r="I40" s="188"/>
      <c r="J40" s="188"/>
      <c r="K40" s="188"/>
      <c r="M40" s="57" t="s">
        <v>74</v>
      </c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</row>
    <row r="41" spans="1:29" s="57" customFormat="1">
      <c r="A41" s="190" t="s">
        <v>141</v>
      </c>
      <c r="B41" s="190" t="s">
        <v>121</v>
      </c>
      <c r="C41" s="190"/>
      <c r="D41" s="190"/>
      <c r="G41" s="57" t="s">
        <v>140</v>
      </c>
      <c r="M41" s="57" t="s">
        <v>118</v>
      </c>
      <c r="O41" s="189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</row>
    <row r="42" spans="1:29" s="57" customFormat="1">
      <c r="A42" s="190" t="s">
        <v>93</v>
      </c>
      <c r="B42" s="190" t="s">
        <v>121</v>
      </c>
      <c r="C42" s="190"/>
      <c r="D42" s="190"/>
      <c r="G42" s="57" t="s">
        <v>97</v>
      </c>
      <c r="M42" s="57" t="s">
        <v>37</v>
      </c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</row>
    <row r="43" spans="1:29" s="57" customFormat="1">
      <c r="A43" s="190" t="s">
        <v>105</v>
      </c>
      <c r="B43" s="190" t="s">
        <v>121</v>
      </c>
      <c r="C43" s="190"/>
      <c r="D43" s="190"/>
      <c r="G43" s="57" t="s">
        <v>99</v>
      </c>
      <c r="O43" s="19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</row>
    <row r="44" spans="1:29" s="57" customFormat="1">
      <c r="A44" s="190" t="s">
        <v>104</v>
      </c>
      <c r="B44" s="190" t="s">
        <v>121</v>
      </c>
      <c r="C44" s="190"/>
      <c r="D44" s="190"/>
      <c r="G44" s="57" t="s">
        <v>98</v>
      </c>
      <c r="M44" s="57" t="s">
        <v>119</v>
      </c>
      <c r="O44" s="189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</row>
    <row r="45" spans="1:29" s="57" customFormat="1">
      <c r="A45" s="190" t="s">
        <v>142</v>
      </c>
      <c r="B45" s="190" t="s">
        <v>121</v>
      </c>
      <c r="C45" s="190"/>
      <c r="D45" s="190"/>
      <c r="G45" s="57" t="s">
        <v>113</v>
      </c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</row>
    <row r="46" spans="1:29" s="57" customFormat="1">
      <c r="A46" s="190" t="s">
        <v>91</v>
      </c>
      <c r="B46" s="190" t="s">
        <v>121</v>
      </c>
      <c r="C46" s="190"/>
      <c r="D46" s="190"/>
      <c r="G46" s="57" t="s">
        <v>151</v>
      </c>
      <c r="M46" s="57" t="s">
        <v>92</v>
      </c>
      <c r="O46" s="189"/>
      <c r="P46" s="57" t="s">
        <v>133</v>
      </c>
    </row>
    <row r="47" spans="1:29" s="57" customFormat="1">
      <c r="A47" s="190" t="s">
        <v>148</v>
      </c>
      <c r="B47" s="190" t="s">
        <v>121</v>
      </c>
      <c r="C47" s="190"/>
      <c r="D47" s="190"/>
      <c r="G47" s="57" t="s">
        <v>150</v>
      </c>
      <c r="M47" s="57" t="s">
        <v>137</v>
      </c>
    </row>
    <row r="48" spans="1:29" s="57" customFormat="1">
      <c r="A48" s="190" t="s">
        <v>146</v>
      </c>
      <c r="B48" s="190" t="s">
        <v>121</v>
      </c>
      <c r="C48" s="190"/>
      <c r="D48" s="190"/>
      <c r="G48" s="57" t="s">
        <v>115</v>
      </c>
      <c r="M48" s="57" t="s">
        <v>129</v>
      </c>
    </row>
    <row r="49" spans="1:20" s="57" customFormat="1">
      <c r="A49" s="190" t="s">
        <v>147</v>
      </c>
      <c r="B49" s="190" t="s">
        <v>121</v>
      </c>
      <c r="C49" s="190"/>
      <c r="D49" s="190"/>
      <c r="G49" s="57" t="s">
        <v>114</v>
      </c>
    </row>
    <row r="50" spans="1:20" s="57" customFormat="1">
      <c r="A50" s="190" t="s">
        <v>106</v>
      </c>
      <c r="B50" s="190" t="s">
        <v>121</v>
      </c>
      <c r="C50" s="190"/>
      <c r="D50" s="190"/>
      <c r="M50" s="57" t="s">
        <v>130</v>
      </c>
    </row>
    <row r="51" spans="1:20" s="57" customFormat="1">
      <c r="A51" s="190" t="s">
        <v>138</v>
      </c>
      <c r="B51" s="190" t="s">
        <v>121</v>
      </c>
      <c r="C51" s="190"/>
      <c r="D51" s="190"/>
      <c r="M51" s="57" t="s">
        <v>131</v>
      </c>
    </row>
    <row r="52" spans="1:20" s="57" customFormat="1">
      <c r="A52" s="190" t="s">
        <v>89</v>
      </c>
      <c r="B52" s="190" t="s">
        <v>121</v>
      </c>
      <c r="C52" s="190"/>
      <c r="D52" s="190"/>
    </row>
    <row r="53" spans="1:20" s="57" customFormat="1">
      <c r="A53" s="190" t="s">
        <v>103</v>
      </c>
      <c r="B53" s="190" t="s">
        <v>121</v>
      </c>
      <c r="C53" s="190"/>
      <c r="D53" s="190"/>
      <c r="M53" s="57" t="s">
        <v>132</v>
      </c>
    </row>
    <row r="54" spans="1:20" s="57" customFormat="1">
      <c r="A54" s="190" t="s">
        <v>94</v>
      </c>
      <c r="B54" s="190" t="s">
        <v>121</v>
      </c>
      <c r="C54" s="190"/>
      <c r="D54" s="190"/>
      <c r="M54" s="57" t="s">
        <v>145</v>
      </c>
    </row>
    <row r="55" spans="1:20" s="57" customFormat="1">
      <c r="A55" s="190" t="s">
        <v>108</v>
      </c>
      <c r="B55" s="190" t="s">
        <v>123</v>
      </c>
      <c r="C55" s="190"/>
      <c r="D55" s="190"/>
      <c r="M55" s="57" t="s">
        <v>149</v>
      </c>
    </row>
    <row r="56" spans="1:20" s="57" customFormat="1">
      <c r="A56" s="190" t="s">
        <v>112</v>
      </c>
      <c r="B56" s="190" t="s">
        <v>127</v>
      </c>
      <c r="C56" s="190"/>
      <c r="D56" s="190"/>
    </row>
    <row r="57" spans="1:20" s="57" customFormat="1">
      <c r="A57" s="190" t="s">
        <v>111</v>
      </c>
      <c r="B57" s="190" t="s">
        <v>126</v>
      </c>
      <c r="C57" s="190"/>
      <c r="D57" s="190"/>
    </row>
    <row r="58" spans="1:20" s="57" customFormat="1">
      <c r="A58" s="190" t="s">
        <v>109</v>
      </c>
      <c r="B58" s="190" t="s">
        <v>124</v>
      </c>
      <c r="C58" s="190"/>
      <c r="D58" s="190"/>
    </row>
    <row r="59" spans="1:20" s="57" customFormat="1">
      <c r="A59" s="190" t="s">
        <v>110</v>
      </c>
      <c r="B59" s="190" t="s">
        <v>125</v>
      </c>
    </row>
    <row r="60" spans="1:20" s="57" customFormat="1">
      <c r="A60" s="190" t="s">
        <v>107</v>
      </c>
      <c r="B60" s="190" t="s">
        <v>122</v>
      </c>
      <c r="D60" s="57" t="s">
        <v>121</v>
      </c>
      <c r="E60" s="57" t="str">
        <f>Tagessätze!Q3</f>
        <v>ja</v>
      </c>
    </row>
    <row r="61" spans="1:20">
      <c r="A61" s="57"/>
      <c r="B61" s="57"/>
      <c r="C61" s="57"/>
      <c r="D61" s="57" t="s">
        <v>120</v>
      </c>
      <c r="E61" s="57" t="str">
        <f>Tagessätze!Q3</f>
        <v>ja</v>
      </c>
      <c r="F61" s="57" t="s">
        <v>135</v>
      </c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</row>
    <row r="62" spans="1:20">
      <c r="A62" s="57"/>
      <c r="B62" s="57"/>
      <c r="C62" s="57"/>
      <c r="D62" s="57" t="s">
        <v>123</v>
      </c>
      <c r="E62" s="57" t="str">
        <f>Tagessätze!Q4</f>
        <v>ja</v>
      </c>
      <c r="F62" s="57" t="s">
        <v>136</v>
      </c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</row>
    <row r="63" spans="1:20" hidden="1">
      <c r="A63" s="57"/>
      <c r="B63" s="57"/>
      <c r="C63" s="57"/>
      <c r="D63" s="57" t="s">
        <v>127</v>
      </c>
      <c r="E63" s="57" t="str">
        <f>Tagessätze!Q5</f>
        <v>nein</v>
      </c>
      <c r="F63" s="57" t="str">
        <f>Tagessätze!M4&amp;", "&amp;Tagessätze!N4&amp;", "&amp;Tagessätze!O4&amp;" "&amp;Tagessätze!P4</f>
        <v>Geschäftsstelle, Postfach 50 01 20, 80971 München</v>
      </c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</row>
    <row r="64" spans="1:20" hidden="1">
      <c r="A64" s="57"/>
      <c r="B64" s="57"/>
      <c r="C64" s="57"/>
      <c r="D64" s="57" t="s">
        <v>126</v>
      </c>
      <c r="E64" s="57" t="str">
        <f>Tagessätze!Q6</f>
        <v>nein</v>
      </c>
      <c r="F64" s="57" t="str">
        <f>Tagessätze!M5&amp;", "&amp;Tagessätze!N5&amp;", "&amp;Tagessätze!O5&amp;" "&amp;Tagessätze!P5</f>
        <v>Hubert Zaschka, Zur Austria 5a, 93142 Maxhütte-Haidhof</v>
      </c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</row>
    <row r="65" spans="1:20" hidden="1">
      <c r="A65" s="57"/>
      <c r="B65" s="57"/>
      <c r="C65" s="57"/>
      <c r="D65" s="57" t="s">
        <v>124</v>
      </c>
      <c r="E65" s="57" t="str">
        <f>Tagessätze!Q7</f>
        <v>nein</v>
      </c>
      <c r="F65" s="57" t="str">
        <f>Tagessätze!M6&amp;", "&amp;Tagessätze!N6&amp;", "&amp;Tagessätze!O6&amp;" "&amp;Tagessätze!P6</f>
        <v>Margarethe Gläßer, Weidenstraße 23, 82256 Fürstenfeldbruck</v>
      </c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</row>
    <row r="66" spans="1:20" hidden="1">
      <c r="A66" s="57"/>
      <c r="B66" s="57"/>
      <c r="C66" s="57"/>
      <c r="D66" s="57" t="s">
        <v>125</v>
      </c>
      <c r="E66" s="57" t="e">
        <f>Tagessätze!#REF!</f>
        <v>#REF!</v>
      </c>
      <c r="F66" s="57" t="str">
        <f>Tagessätze!M7&amp;", "&amp;Tagessätze!N7&amp;", "&amp;Tagessätze!O7&amp;" "&amp;Tagessätze!P7</f>
        <v>Peter Lißel, Rohrmühlstraße 23, 95709 Tröstau</v>
      </c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</row>
    <row r="67" spans="1:20" hidden="1">
      <c r="A67" s="57"/>
      <c r="B67" s="57"/>
      <c r="C67" s="57"/>
      <c r="D67" s="57" t="s">
        <v>122</v>
      </c>
      <c r="E67" s="57" t="e">
        <f>Tagessätze!#REF!</f>
        <v>#REF!</v>
      </c>
      <c r="F67" s="57" t="e">
        <f>Tagessätze!#REF!&amp;", "&amp;Tagessätze!#REF!&amp;", "&amp;Tagessätze!#REF!&amp;" "&amp;Tagessätze!#REF!</f>
        <v>#REF!</v>
      </c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</row>
    <row r="68" spans="1:20" hidden="1">
      <c r="A68" s="57"/>
      <c r="B68" s="57"/>
      <c r="C68" s="57"/>
      <c r="D68" s="57"/>
      <c r="E68" s="57"/>
      <c r="F68" s="57" t="e">
        <f>Tagessätze!#REF!&amp;", "&amp;Tagessätze!#REF!&amp;", "&amp;Tagessätze!#REF!&amp;" "&amp;Tagessätze!#REF!</f>
        <v>#REF!</v>
      </c>
      <c r="N68" s="57"/>
      <c r="O68" s="57"/>
      <c r="P68" s="57"/>
      <c r="Q68" s="57"/>
      <c r="R68" s="57"/>
      <c r="S68" s="57"/>
      <c r="T68" s="57"/>
    </row>
    <row r="69" spans="1:20" hidden="1">
      <c r="A69" s="57"/>
      <c r="B69" s="57"/>
      <c r="C69" s="57"/>
      <c r="D69" s="57"/>
      <c r="E69" s="57"/>
      <c r="F69" s="57"/>
      <c r="N69" s="57"/>
      <c r="O69" s="57"/>
      <c r="P69" s="57"/>
      <c r="Q69" s="57"/>
      <c r="R69" s="57"/>
      <c r="S69" s="57"/>
      <c r="T69" s="57"/>
    </row>
    <row r="70" spans="1:20">
      <c r="A70" s="57"/>
      <c r="B70" s="57"/>
      <c r="C70" s="57"/>
      <c r="D70" s="57"/>
      <c r="E70" s="57"/>
      <c r="F70" s="57"/>
      <c r="N70" s="57"/>
      <c r="O70" s="57"/>
      <c r="P70" s="57"/>
      <c r="Q70" s="57"/>
      <c r="R70" s="57"/>
      <c r="S70" s="57"/>
      <c r="T70" s="57"/>
    </row>
    <row r="71" spans="1:20">
      <c r="P71" s="57"/>
      <c r="Q71" s="57"/>
      <c r="R71" s="57"/>
      <c r="S71" s="57"/>
      <c r="T71" s="57"/>
    </row>
  </sheetData>
  <sheetProtection algorithmName="SHA-512" hashValue="G1rDEhz1It/EJWZxmmdpq5jU3Uf2gpL88vh0Isxw7iBKjXy8ycloDE3i6YLcJU7dF9InnF0Edvl1HsflNIqhUA==" saltValue="xIAJFYU8OTZep0RraOBqkg==" spinCount="100000" sheet="1" selectLockedCells="1"/>
  <sortState xmlns:xlrd2="http://schemas.microsoft.com/office/spreadsheetml/2017/richdata2" ref="G38:G44">
    <sortCondition ref="G44"/>
  </sortState>
  <mergeCells count="33">
    <mergeCell ref="G33:M33"/>
    <mergeCell ref="A12:B12"/>
    <mergeCell ref="A35:E35"/>
    <mergeCell ref="M20:M21"/>
    <mergeCell ref="A29:E32"/>
    <mergeCell ref="A5:B5"/>
    <mergeCell ref="G7:M7"/>
    <mergeCell ref="A8:B8"/>
    <mergeCell ref="A7:B7"/>
    <mergeCell ref="C7:E7"/>
    <mergeCell ref="C5:M5"/>
    <mergeCell ref="C8:M8"/>
    <mergeCell ref="A6:B6"/>
    <mergeCell ref="C6:M6"/>
    <mergeCell ref="F20:G20"/>
    <mergeCell ref="F21:G21"/>
    <mergeCell ref="C12:M12"/>
    <mergeCell ref="A34:E34"/>
    <mergeCell ref="A10:B10"/>
    <mergeCell ref="G30:M30"/>
    <mergeCell ref="G31:M32"/>
    <mergeCell ref="A9:B9"/>
    <mergeCell ref="A11:B11"/>
    <mergeCell ref="A13:B13"/>
    <mergeCell ref="C10:M10"/>
    <mergeCell ref="G29:M29"/>
    <mergeCell ref="C9:M9"/>
    <mergeCell ref="C11:M11"/>
    <mergeCell ref="A27:I27"/>
    <mergeCell ref="F16:G16"/>
    <mergeCell ref="F24:H24"/>
    <mergeCell ref="C13:M13"/>
    <mergeCell ref="L15:M15"/>
  </mergeCells>
  <dataValidations count="1">
    <dataValidation type="list" allowBlank="1" showInputMessage="1" showErrorMessage="1" sqref="C8:M8" xr:uid="{00000000-0002-0000-0000-000002000000}">
      <formula1>"bitte wählen, BWBV, BVS, BBV Bezirk Oberbayern, BBV Bezirk Mittelfranken, BBV Bezirk Schwaben, BBV Bezirk Niederbayern/Oberpfalz, BBV Bezirk Unterfranken, BBV Bezirk Oberfranken"</formula1>
    </dataValidation>
  </dataValidations>
  <printOptions horizontalCentered="1" verticalCentered="1"/>
  <pageMargins left="0" right="0" top="0" bottom="0" header="0.31496062992125984" footer="0.31496062992125984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tabColor rgb="FF00B0F0"/>
    <pageSetUpPr fitToPage="1"/>
  </sheetPr>
  <dimension ref="A1:N61"/>
  <sheetViews>
    <sheetView showGridLines="0" showWhiteSpace="0" zoomScaleNormal="100" zoomScaleSheetLayoutView="100" zoomScalePageLayoutView="130" workbookViewId="0">
      <selection activeCell="B19" sqref="B19:F19"/>
    </sheetView>
  </sheetViews>
  <sheetFormatPr baseColWidth="10" defaultColWidth="11" defaultRowHeight="14.25"/>
  <cols>
    <col min="1" max="1" width="17.28515625" style="22" customWidth="1"/>
    <col min="2" max="2" width="4.7109375" style="22" customWidth="1"/>
    <col min="3" max="3" width="5.85546875" style="22" customWidth="1"/>
    <col min="4" max="4" width="8.42578125" style="22" customWidth="1"/>
    <col min="5" max="5" width="3.42578125" style="22" customWidth="1"/>
    <col min="6" max="6" width="1.7109375" style="22" customWidth="1"/>
    <col min="7" max="7" width="4.7109375" style="22" customWidth="1"/>
    <col min="8" max="8" width="6.85546875" style="22" customWidth="1"/>
    <col min="9" max="9" width="8.42578125" style="22" customWidth="1"/>
    <col min="10" max="10" width="2.28515625" style="22" customWidth="1"/>
    <col min="11" max="11" width="11.7109375" style="22" customWidth="1"/>
    <col min="12" max="12" width="2.85546875" style="22" customWidth="1"/>
    <col min="13" max="13" width="2.42578125" style="22" customWidth="1"/>
    <col min="14" max="14" width="12" style="22" customWidth="1"/>
    <col min="15" max="15" width="5" style="22" customWidth="1"/>
    <col min="16" max="16384" width="11" style="22"/>
  </cols>
  <sheetData>
    <row r="1" spans="1:14" ht="9.9499999999999993" customHeight="1"/>
    <row r="2" spans="1:14" ht="29.1" customHeight="1">
      <c r="A2" s="299" t="s">
        <v>0</v>
      </c>
      <c r="B2" s="299"/>
      <c r="C2" s="299"/>
      <c r="D2" s="299"/>
      <c r="E2" s="299"/>
      <c r="F2" s="299"/>
      <c r="G2" s="299"/>
      <c r="H2" s="299"/>
      <c r="I2" s="155"/>
      <c r="J2" s="155"/>
      <c r="K2" s="155"/>
      <c r="L2" s="155"/>
      <c r="M2" s="155"/>
      <c r="N2" s="98"/>
    </row>
    <row r="3" spans="1:14" ht="11.45" customHeight="1">
      <c r="A3" s="99" t="s">
        <v>1</v>
      </c>
      <c r="B3" s="55"/>
      <c r="C3" s="55"/>
      <c r="D3" s="55"/>
      <c r="E3" s="55"/>
      <c r="F3" s="55"/>
      <c r="G3" s="55"/>
      <c r="H3" s="58" t="str">
        <f>'Hinweise Maßnahmenabrechnung'!O4</f>
        <v>SOD-Form 06/2024</v>
      </c>
      <c r="I3" s="55"/>
      <c r="J3" s="55"/>
      <c r="K3" s="55"/>
      <c r="L3" s="55"/>
      <c r="N3" s="58"/>
    </row>
    <row r="4" spans="1:14" ht="15" customHeight="1">
      <c r="A4" s="300" t="str">
        <f>IF(Deckblatt!C9&lt;&gt;"",Deckblatt!C9,"")</f>
        <v/>
      </c>
      <c r="B4" s="300"/>
      <c r="C4" s="300"/>
      <c r="D4" s="300"/>
      <c r="E4" s="300"/>
      <c r="F4" s="55"/>
      <c r="G4" s="55"/>
      <c r="H4" s="139"/>
      <c r="I4" s="139"/>
      <c r="J4" s="139"/>
      <c r="K4" s="139"/>
      <c r="L4" s="139"/>
      <c r="M4" s="140"/>
      <c r="N4" s="140"/>
    </row>
    <row r="5" spans="1:14" ht="9.9499999999999993" customHeight="1">
      <c r="A5" s="101" t="s">
        <v>167</v>
      </c>
      <c r="B5" s="55"/>
      <c r="C5" s="55"/>
      <c r="D5" s="55"/>
      <c r="E5" s="55"/>
      <c r="F5" s="55"/>
      <c r="G5" s="55"/>
      <c r="H5" s="141"/>
      <c r="I5" s="141"/>
      <c r="J5" s="141"/>
      <c r="K5" s="141"/>
      <c r="L5" s="141"/>
      <c r="M5" s="141"/>
      <c r="N5" s="141"/>
    </row>
    <row r="6" spans="1:14" ht="15" customHeight="1">
      <c r="A6" s="300" t="str">
        <f>IF(Deckblatt!C12&lt;&gt;"",Deckblatt!C12,"")</f>
        <v/>
      </c>
      <c r="B6" s="300"/>
      <c r="C6" s="300"/>
      <c r="D6" s="300"/>
      <c r="E6" s="300"/>
      <c r="F6" s="55"/>
      <c r="G6" s="55"/>
      <c r="H6" s="139" t="s">
        <v>194</v>
      </c>
      <c r="I6" s="139"/>
      <c r="J6" s="139"/>
      <c r="K6" s="139"/>
      <c r="L6" s="139"/>
      <c r="M6" s="140"/>
      <c r="N6" s="140"/>
    </row>
    <row r="7" spans="1:14" ht="9.9499999999999993" customHeight="1">
      <c r="A7" s="101" t="s">
        <v>3</v>
      </c>
      <c r="B7" s="55"/>
      <c r="C7" s="55"/>
      <c r="D7" s="55"/>
      <c r="E7" s="55"/>
      <c r="F7" s="55"/>
      <c r="G7" s="55"/>
      <c r="H7" s="141"/>
      <c r="I7" s="141"/>
      <c r="J7" s="141"/>
      <c r="K7" s="141"/>
      <c r="L7" s="141"/>
      <c r="M7" s="141"/>
      <c r="N7" s="141"/>
    </row>
    <row r="8" spans="1:14" ht="15" customHeight="1">
      <c r="A8" s="300" t="str">
        <f>IF(Deckblatt!C10&lt;&gt;"",Deckblatt!C10,"")</f>
        <v/>
      </c>
      <c r="B8" s="300"/>
      <c r="C8" s="300"/>
      <c r="D8" s="300"/>
      <c r="E8" s="300"/>
      <c r="G8" s="55"/>
      <c r="H8" s="309" t="s">
        <v>2</v>
      </c>
      <c r="I8" s="310"/>
      <c r="J8" s="310"/>
      <c r="K8" s="298" t="str">
        <f>IF(Deckblatt!C8&lt;&gt;"",Deckblatt!C8,"")</f>
        <v>BBV Bezirk Niederbayern/Oberpfalz</v>
      </c>
      <c r="L8" s="298"/>
      <c r="M8" s="298"/>
      <c r="N8" s="298"/>
    </row>
    <row r="9" spans="1:14" ht="9.9499999999999993" customHeight="1">
      <c r="A9" s="101" t="s">
        <v>159</v>
      </c>
      <c r="B9" s="55"/>
      <c r="C9" s="55"/>
      <c r="D9" s="55"/>
      <c r="E9" s="55"/>
      <c r="F9" s="55"/>
      <c r="G9" s="55"/>
      <c r="H9" s="141"/>
      <c r="I9" s="141"/>
      <c r="J9" s="141"/>
      <c r="K9" s="141"/>
      <c r="L9" s="141"/>
      <c r="M9" s="141"/>
      <c r="N9" s="141"/>
    </row>
    <row r="10" spans="1:14" ht="15" customHeight="1">
      <c r="A10" s="300" t="str">
        <f>IF(Deckblatt!C11&lt;&gt;"",Deckblatt!C11,"")</f>
        <v/>
      </c>
      <c r="B10" s="300"/>
      <c r="C10" s="300"/>
      <c r="D10" s="300"/>
      <c r="E10" s="300"/>
      <c r="G10" s="55"/>
      <c r="H10" s="298" t="s">
        <v>78</v>
      </c>
      <c r="I10" s="298"/>
      <c r="J10" s="298"/>
      <c r="K10" s="298"/>
      <c r="L10" s="298"/>
      <c r="M10" s="298"/>
      <c r="N10" s="140"/>
    </row>
    <row r="11" spans="1:14" ht="9.9499999999999993" customHeight="1">
      <c r="A11" s="101" t="s">
        <v>179</v>
      </c>
      <c r="B11" s="55" t="s">
        <v>1</v>
      </c>
      <c r="C11" s="55"/>
      <c r="D11" s="102"/>
      <c r="E11" s="55"/>
      <c r="F11" s="55"/>
      <c r="G11" s="55"/>
      <c r="H11" s="141"/>
      <c r="I11" s="141"/>
      <c r="J11" s="141"/>
      <c r="K11" s="141"/>
      <c r="L11" s="141"/>
      <c r="M11" s="141"/>
      <c r="N11" s="141"/>
    </row>
    <row r="12" spans="1:14" ht="14.85" customHeight="1">
      <c r="A12" s="319" t="s">
        <v>116</v>
      </c>
      <c r="B12" s="319"/>
      <c r="C12" s="319"/>
      <c r="D12" s="319"/>
      <c r="E12" s="319"/>
      <c r="G12" s="55"/>
      <c r="H12" s="298" t="s">
        <v>255</v>
      </c>
      <c r="I12" s="298"/>
      <c r="J12" s="298"/>
      <c r="K12" s="298"/>
      <c r="L12" s="298"/>
      <c r="M12" s="298"/>
      <c r="N12" s="140"/>
    </row>
    <row r="13" spans="1:14" ht="9.9499999999999993" customHeight="1">
      <c r="A13" s="101" t="s">
        <v>160</v>
      </c>
      <c r="B13" s="55" t="s">
        <v>1</v>
      </c>
      <c r="C13" s="55"/>
      <c r="D13" s="102"/>
      <c r="E13" s="55"/>
      <c r="F13" s="55"/>
      <c r="G13" s="55"/>
      <c r="H13" s="141"/>
      <c r="I13" s="141"/>
      <c r="J13" s="141"/>
      <c r="K13" s="141"/>
      <c r="L13" s="141"/>
      <c r="M13" s="141"/>
      <c r="N13" s="141"/>
    </row>
    <row r="14" spans="1:14" ht="14.85" customHeight="1">
      <c r="A14" s="300" t="str">
        <f>IF(Deckblatt!C5&lt;&gt;"",Deckblatt!C5,"")</f>
        <v/>
      </c>
      <c r="B14" s="300"/>
      <c r="C14" s="300"/>
      <c r="D14" s="300"/>
      <c r="E14" s="300"/>
      <c r="G14" s="55"/>
      <c r="H14" s="298" t="s">
        <v>256</v>
      </c>
      <c r="I14" s="298"/>
      <c r="J14" s="298"/>
      <c r="K14" s="298"/>
      <c r="L14" s="298"/>
      <c r="M14" s="298"/>
      <c r="N14" s="139"/>
    </row>
    <row r="15" spans="1:14" ht="9.9499999999999993" customHeight="1">
      <c r="A15" s="167" t="s">
        <v>144</v>
      </c>
      <c r="B15" s="167"/>
      <c r="C15" s="55"/>
      <c r="D15" s="102"/>
      <c r="E15" s="55"/>
      <c r="F15" s="55"/>
      <c r="G15" s="55"/>
      <c r="H15" s="318"/>
      <c r="I15" s="318"/>
      <c r="J15" s="318"/>
      <c r="K15" s="318"/>
      <c r="L15" s="103"/>
      <c r="M15" s="318"/>
      <c r="N15" s="318"/>
    </row>
    <row r="16" spans="1:14" ht="5.25" customHeight="1">
      <c r="A16" s="167"/>
      <c r="B16" s="167"/>
      <c r="C16" s="55"/>
      <c r="D16" s="102"/>
      <c r="E16" s="55"/>
      <c r="F16" s="55"/>
      <c r="G16" s="55"/>
      <c r="H16" s="167"/>
      <c r="I16" s="167"/>
      <c r="J16" s="167"/>
      <c r="K16" s="167"/>
      <c r="L16" s="103"/>
      <c r="M16" s="167"/>
      <c r="N16" s="167"/>
    </row>
    <row r="17" spans="1:14" ht="6.95" customHeight="1">
      <c r="A17" s="136"/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</row>
    <row r="18" spans="1:14" s="104" customFormat="1" ht="2.85" customHeight="1">
      <c r="A18" s="102"/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</row>
    <row r="19" spans="1:14" ht="15.75" customHeight="1">
      <c r="A19" s="105" t="s">
        <v>4</v>
      </c>
      <c r="B19" s="301" t="s">
        <v>236</v>
      </c>
      <c r="C19" s="302"/>
      <c r="D19" s="302"/>
      <c r="E19" s="302"/>
      <c r="F19" s="302"/>
      <c r="G19" s="106" t="s">
        <v>5</v>
      </c>
      <c r="H19" s="313" t="str">
        <f>CONCATENATE(Honorarabrechnung!D17," ",Honorarabrechnung!D18," ",Honorarabrechnung!D19," ",Honorarabrechnung!D20," ",Honorarabrechnung!D21," ",Honorarabrechnung!D22," ",Honorarabrechnung!D23," ",Honorarabrechnung!D24," ",Honorarabrechnung!D25," ",Honorarabrechnung!D26," ",Honorarabrechnung!D27," ",Honorarabrechnung!D28)</f>
        <v xml:space="preserve">Geretsried           </v>
      </c>
      <c r="I19" s="313"/>
      <c r="J19" s="313"/>
      <c r="K19" s="313"/>
      <c r="L19" s="183"/>
      <c r="M19" s="183"/>
      <c r="N19" s="104" t="s">
        <v>6</v>
      </c>
    </row>
    <row r="20" spans="1:14" ht="2.85" customHeight="1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</row>
    <row r="21" spans="1:14">
      <c r="A21" s="105" t="s">
        <v>7</v>
      </c>
      <c r="B21" s="55"/>
      <c r="C21" s="107"/>
      <c r="D21" s="106" t="s">
        <v>8</v>
      </c>
      <c r="E21" s="305"/>
      <c r="F21" s="305"/>
      <c r="G21" s="305"/>
      <c r="H21" s="305"/>
      <c r="I21" s="106"/>
      <c r="J21" s="304"/>
      <c r="K21" s="304"/>
      <c r="L21" s="108"/>
      <c r="M21" s="55"/>
      <c r="N21" s="107"/>
    </row>
    <row r="22" spans="1:14" ht="2.85" customHeight="1">
      <c r="A22" s="55"/>
      <c r="B22" s="55"/>
      <c r="C22" s="55"/>
      <c r="I22" s="55"/>
      <c r="J22" s="55"/>
      <c r="K22" s="55"/>
      <c r="L22" s="55"/>
      <c r="M22" s="55"/>
      <c r="N22" s="55"/>
    </row>
    <row r="23" spans="1:14">
      <c r="A23" s="105" t="s">
        <v>9</v>
      </c>
      <c r="B23" s="55"/>
      <c r="C23" s="107"/>
      <c r="D23" s="106" t="s">
        <v>8</v>
      </c>
      <c r="E23" s="305"/>
      <c r="F23" s="305"/>
      <c r="G23" s="305"/>
      <c r="H23" s="305"/>
      <c r="I23" s="106"/>
      <c r="J23" s="304"/>
      <c r="K23" s="304"/>
      <c r="L23" s="108"/>
      <c r="M23" s="55"/>
      <c r="N23" s="107"/>
    </row>
    <row r="24" spans="1:14" ht="2.85" customHeight="1">
      <c r="A24" s="96"/>
      <c r="B24" s="55"/>
      <c r="C24" s="107"/>
      <c r="D24" s="106"/>
      <c r="E24" s="109"/>
      <c r="F24" s="109"/>
      <c r="G24" s="109"/>
      <c r="H24" s="109"/>
      <c r="I24" s="106"/>
      <c r="J24" s="110"/>
      <c r="K24" s="110"/>
      <c r="L24" s="108"/>
      <c r="M24" s="55"/>
      <c r="N24" s="107"/>
    </row>
    <row r="25" spans="1:14" ht="12.75" customHeight="1">
      <c r="A25" s="111" t="s">
        <v>10</v>
      </c>
      <c r="B25" s="112"/>
      <c r="C25" s="112"/>
      <c r="D25" s="113">
        <v>0</v>
      </c>
      <c r="E25" s="303" t="str">
        <f>IF(AND(D25 &lt;&gt; "", D25 &gt; 0), IF(D25 = 1, "an folgendem Tag:","an folgenden Tagen:"),"")</f>
        <v/>
      </c>
      <c r="F25" s="303"/>
      <c r="G25" s="303"/>
      <c r="H25" s="303"/>
      <c r="I25" s="306" t="s">
        <v>158</v>
      </c>
      <c r="J25" s="307"/>
      <c r="K25" s="307"/>
      <c r="L25" s="307"/>
      <c r="M25" s="307"/>
      <c r="N25" s="307"/>
    </row>
    <row r="26" spans="1:14" ht="12.75" customHeight="1">
      <c r="A26" s="111"/>
      <c r="B26" s="112"/>
      <c r="C26" s="112"/>
      <c r="D26" s="112"/>
      <c r="E26" s="114"/>
      <c r="F26" s="114"/>
      <c r="G26" s="114"/>
      <c r="H26" s="114"/>
      <c r="I26" s="308"/>
      <c r="J26" s="308"/>
      <c r="K26" s="308"/>
      <c r="L26" s="308"/>
      <c r="M26" s="308"/>
      <c r="N26" s="308"/>
    </row>
    <row r="27" spans="1:14" s="104" customFormat="1" ht="2.85" customHeight="1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</row>
    <row r="28" spans="1:14" ht="6.95" customHeight="1">
      <c r="A28" s="136"/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</row>
    <row r="29" spans="1:14" s="104" customFormat="1" ht="2.85" customHeight="1">
      <c r="A29" s="102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</row>
    <row r="30" spans="1:14" ht="15" customHeight="1">
      <c r="A30" s="115" t="s">
        <v>11</v>
      </c>
      <c r="B30" s="108" t="s">
        <v>12</v>
      </c>
      <c r="C30" s="96"/>
      <c r="D30" s="55"/>
      <c r="E30" s="55"/>
      <c r="F30" s="116"/>
      <c r="G30" s="296" t="s">
        <v>13</v>
      </c>
      <c r="H30" s="296"/>
      <c r="I30" s="117" t="s">
        <v>14</v>
      </c>
      <c r="J30" s="295">
        <v>0</v>
      </c>
      <c r="K30" s="295"/>
      <c r="L30" s="55"/>
      <c r="M30" s="55"/>
      <c r="N30" s="55"/>
    </row>
    <row r="31" spans="1:14" ht="3.95" customHeight="1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118"/>
      <c r="L31" s="55"/>
      <c r="M31" s="55"/>
      <c r="N31" s="55"/>
    </row>
    <row r="32" spans="1:14" ht="12" customHeight="1">
      <c r="A32" s="119" t="s">
        <v>1</v>
      </c>
      <c r="B32" s="108" t="s">
        <v>15</v>
      </c>
      <c r="C32" s="96"/>
      <c r="D32" s="55"/>
      <c r="E32" s="55"/>
      <c r="F32" s="55"/>
      <c r="G32" s="55"/>
      <c r="H32" s="297"/>
      <c r="I32" s="297"/>
      <c r="J32" s="55"/>
      <c r="K32" s="118"/>
      <c r="L32" s="55"/>
      <c r="M32" s="55"/>
      <c r="N32" s="55"/>
    </row>
    <row r="33" spans="1:14" ht="15" customHeight="1">
      <c r="A33" s="106"/>
      <c r="B33" s="106"/>
      <c r="C33" s="106"/>
      <c r="D33" s="120"/>
      <c r="E33" s="106" t="s">
        <v>16</v>
      </c>
      <c r="F33" s="106" t="s">
        <v>17</v>
      </c>
      <c r="G33" s="311">
        <f>VLOOKUP($K$8,Tagessätze!$A$3:$P$7,2)</f>
        <v>0.3</v>
      </c>
      <c r="H33" s="311"/>
      <c r="I33" s="117" t="s">
        <v>14</v>
      </c>
      <c r="J33" s="312">
        <f>IF(D33 &lt;&gt; "",D33*G33,0)</f>
        <v>0</v>
      </c>
      <c r="K33" s="312"/>
      <c r="L33" s="106"/>
      <c r="M33" s="121"/>
      <c r="N33" s="122"/>
    </row>
    <row r="34" spans="1:14" ht="3.95" customHeight="1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118"/>
      <c r="L34" s="55"/>
      <c r="M34" s="55"/>
      <c r="N34" s="55"/>
    </row>
    <row r="35" spans="1:14">
      <c r="A35" s="119" t="s">
        <v>1</v>
      </c>
      <c r="B35" s="108" t="s">
        <v>18</v>
      </c>
      <c r="C35" s="96"/>
      <c r="D35" s="55"/>
      <c r="E35" s="55"/>
      <c r="F35" s="55"/>
      <c r="G35" s="55"/>
      <c r="H35" s="297"/>
      <c r="I35" s="297"/>
      <c r="J35" s="55"/>
      <c r="K35" s="118"/>
      <c r="L35" s="55"/>
      <c r="M35" s="55"/>
      <c r="N35" s="55"/>
    </row>
    <row r="36" spans="1:14" ht="15" customHeight="1">
      <c r="A36" s="106"/>
      <c r="B36" s="123"/>
      <c r="C36" s="106" t="s">
        <v>17</v>
      </c>
      <c r="D36" s="120"/>
      <c r="E36" s="117" t="s">
        <v>16</v>
      </c>
      <c r="F36" s="106" t="s">
        <v>17</v>
      </c>
      <c r="G36" s="311">
        <f>VLOOKUP($K$8,Tagessätze!$A$3:$P$7,3)</f>
        <v>0.02</v>
      </c>
      <c r="H36" s="311"/>
      <c r="I36" s="117" t="s">
        <v>14</v>
      </c>
      <c r="J36" s="312">
        <f>B36*D36*G36</f>
        <v>0</v>
      </c>
      <c r="K36" s="312"/>
      <c r="L36" s="106"/>
      <c r="M36" s="121"/>
      <c r="N36" s="122"/>
    </row>
    <row r="37" spans="1:14" ht="15" customHeight="1">
      <c r="A37" s="55"/>
      <c r="B37" s="108" t="str">
        <f>IF(B36 = 0, "",IF(H35 = "1 Person", "Namen des Mitfahrers:","Namen der Mitfahrer:"))</f>
        <v/>
      </c>
      <c r="C37" s="96"/>
      <c r="D37" s="55"/>
      <c r="E37" s="55"/>
      <c r="F37" s="55"/>
      <c r="G37" s="55"/>
      <c r="H37" s="55"/>
      <c r="I37" s="55"/>
      <c r="J37" s="55"/>
      <c r="K37" s="118"/>
      <c r="L37" s="55"/>
      <c r="M37" s="106"/>
      <c r="N37" s="124"/>
    </row>
    <row r="38" spans="1:14" ht="15" customHeight="1">
      <c r="A38" s="55"/>
      <c r="B38" s="320" t="s">
        <v>230</v>
      </c>
      <c r="C38" s="320"/>
      <c r="D38" s="320"/>
      <c r="E38" s="320"/>
      <c r="F38" s="320"/>
      <c r="G38" s="320"/>
      <c r="H38" s="320"/>
      <c r="I38" s="320"/>
      <c r="J38" s="320"/>
      <c r="K38" s="320"/>
      <c r="L38" s="55"/>
      <c r="M38" s="106"/>
      <c r="N38" s="124"/>
    </row>
    <row r="39" spans="1:14" ht="3.95" customHeight="1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118"/>
      <c r="L39" s="55"/>
      <c r="M39" s="106"/>
      <c r="N39" s="124"/>
    </row>
    <row r="40" spans="1:14" ht="15" customHeight="1">
      <c r="A40" s="55"/>
      <c r="B40" s="108" t="s">
        <v>237</v>
      </c>
      <c r="C40" s="96"/>
      <c r="D40" s="55"/>
      <c r="E40" s="55"/>
      <c r="F40" s="55"/>
      <c r="G40" s="55"/>
      <c r="H40" s="55"/>
      <c r="I40" s="117" t="s">
        <v>14</v>
      </c>
      <c r="J40" s="295">
        <v>0</v>
      </c>
      <c r="K40" s="295"/>
      <c r="L40" s="55"/>
      <c r="M40" s="106"/>
      <c r="N40" s="124"/>
    </row>
    <row r="41" spans="1:14" ht="3.95" customHeight="1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118"/>
      <c r="L41" s="55"/>
      <c r="M41" s="106"/>
      <c r="N41" s="124"/>
    </row>
    <row r="42" spans="1:14" ht="15" customHeight="1">
      <c r="A42" s="55"/>
      <c r="B42" s="108" t="s">
        <v>19</v>
      </c>
      <c r="C42" s="96"/>
      <c r="D42" s="320"/>
      <c r="E42" s="320"/>
      <c r="F42" s="320"/>
      <c r="G42" s="320"/>
      <c r="H42" s="320"/>
      <c r="I42" s="117" t="s">
        <v>14</v>
      </c>
      <c r="J42" s="295"/>
      <c r="K42" s="295"/>
      <c r="L42" s="106" t="s">
        <v>20</v>
      </c>
      <c r="M42" s="117" t="s">
        <v>14</v>
      </c>
      <c r="N42" s="125">
        <f>J30+J33+J36+J40+J42</f>
        <v>0</v>
      </c>
    </row>
    <row r="43" spans="1:14" ht="12.95" customHeight="1">
      <c r="A43" s="55"/>
      <c r="B43" s="108"/>
      <c r="C43" s="96"/>
      <c r="D43" s="101" t="s">
        <v>21</v>
      </c>
      <c r="E43" s="55"/>
      <c r="F43" s="55"/>
      <c r="G43" s="55"/>
      <c r="H43" s="55"/>
      <c r="I43" s="117"/>
      <c r="J43" s="126"/>
      <c r="K43" s="126"/>
      <c r="L43" s="106"/>
      <c r="M43" s="117"/>
      <c r="N43" s="125"/>
    </row>
    <row r="44" spans="1:14" ht="6.95" customHeight="1">
      <c r="A44" s="136"/>
      <c r="B44" s="136"/>
      <c r="C44" s="136"/>
      <c r="D44" s="136"/>
      <c r="E44" s="136"/>
      <c r="F44" s="136"/>
      <c r="G44" s="136"/>
      <c r="H44" s="136"/>
      <c r="I44" s="136"/>
      <c r="J44" s="136"/>
      <c r="K44" s="136"/>
      <c r="L44" s="136"/>
      <c r="M44" s="137"/>
      <c r="N44" s="138"/>
    </row>
    <row r="45" spans="1:14" s="104" customFormat="1" ht="2.85" customHeight="1">
      <c r="A45" s="102"/>
      <c r="B45" s="102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21"/>
      <c r="N45" s="127"/>
    </row>
    <row r="46" spans="1:14" ht="12" customHeight="1">
      <c r="A46" s="115" t="s">
        <v>22</v>
      </c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106"/>
      <c r="N46" s="124"/>
    </row>
    <row r="47" spans="1:14" ht="15" customHeight="1">
      <c r="A47" s="115" t="s">
        <v>23</v>
      </c>
      <c r="B47" s="123"/>
      <c r="C47" s="323" t="s">
        <v>24</v>
      </c>
      <c r="D47" s="323"/>
      <c r="E47" s="295"/>
      <c r="F47" s="295"/>
      <c r="G47" s="295"/>
      <c r="H47" s="296" t="s">
        <v>88</v>
      </c>
      <c r="I47" s="296"/>
      <c r="J47" s="296"/>
      <c r="K47" s="296"/>
      <c r="L47" s="106" t="s">
        <v>20</v>
      </c>
      <c r="M47" s="117" t="s">
        <v>14</v>
      </c>
      <c r="N47" s="125">
        <f>B47*E47</f>
        <v>0</v>
      </c>
    </row>
    <row r="48" spans="1:14" ht="2.85" customHeight="1">
      <c r="A48" s="115"/>
      <c r="B48" s="121"/>
      <c r="C48" s="106"/>
      <c r="D48" s="106"/>
      <c r="E48" s="126"/>
      <c r="F48" s="126"/>
      <c r="G48" s="126"/>
      <c r="H48" s="108"/>
      <c r="I48" s="108"/>
      <c r="J48" s="108"/>
      <c r="K48" s="108"/>
      <c r="L48" s="106"/>
      <c r="M48" s="117"/>
      <c r="N48" s="125"/>
    </row>
    <row r="49" spans="1:14" ht="6.95" customHeight="1">
      <c r="A49" s="136"/>
      <c r="B49" s="136"/>
      <c r="C49" s="136"/>
      <c r="D49" s="136"/>
      <c r="E49" s="136"/>
      <c r="F49" s="136"/>
      <c r="G49" s="136"/>
      <c r="H49" s="136"/>
      <c r="I49" s="136"/>
      <c r="J49" s="136"/>
      <c r="K49" s="136"/>
      <c r="L49" s="136"/>
      <c r="M49" s="136"/>
      <c r="N49" s="138"/>
    </row>
    <row r="50" spans="1:14" s="104" customFormat="1" ht="2.85" customHeight="1">
      <c r="A50" s="102"/>
      <c r="B50" s="102"/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27"/>
    </row>
    <row r="51" spans="1:14" ht="2.85" customHeight="1">
      <c r="A51" s="55"/>
      <c r="B51" s="119"/>
      <c r="C51" s="119"/>
      <c r="D51" s="119"/>
      <c r="E51" s="119"/>
      <c r="F51" s="55"/>
      <c r="G51" s="121"/>
      <c r="H51" s="128"/>
      <c r="I51" s="106"/>
      <c r="J51" s="106"/>
      <c r="K51" s="129"/>
      <c r="L51" s="106"/>
      <c r="M51" s="117"/>
      <c r="N51" s="125"/>
    </row>
    <row r="52" spans="1:14" s="104" customFormat="1" ht="2.85" customHeight="1">
      <c r="A52" s="102"/>
      <c r="B52" s="102"/>
      <c r="C52" s="102"/>
      <c r="D52" s="102"/>
      <c r="E52" s="102"/>
      <c r="F52" s="102"/>
      <c r="G52" s="102"/>
      <c r="H52" s="102"/>
      <c r="I52" s="102"/>
      <c r="J52" s="102"/>
      <c r="K52" s="102"/>
      <c r="L52" s="102"/>
      <c r="M52" s="121"/>
      <c r="N52" s="127"/>
    </row>
    <row r="53" spans="1:14" ht="15" customHeight="1">
      <c r="A53" s="130" t="s">
        <v>87</v>
      </c>
      <c r="B53" s="321">
        <v>6212</v>
      </c>
      <c r="C53" s="322"/>
      <c r="D53" s="55"/>
      <c r="E53" s="324" t="str">
        <f>IF(AND($E$21 = $E$23,$D$25&gt;0),CONCATENATE("Summe Einzelposten ",TEXT($N$42+$N$47, "0,00 €")," x ",$D$25+1),"Gesamtsumme")</f>
        <v>Gesamtsumme</v>
      </c>
      <c r="F53" s="324"/>
      <c r="G53" s="324"/>
      <c r="H53" s="324"/>
      <c r="I53" s="324"/>
      <c r="J53" s="324"/>
      <c r="K53" s="324"/>
      <c r="L53" s="324"/>
      <c r="M53" s="106" t="s">
        <v>14</v>
      </c>
      <c r="N53" s="131">
        <f>SUM(N42+N47)*IF(E21 = E23,D25+1,1)</f>
        <v>0</v>
      </c>
    </row>
    <row r="54" spans="1:14" ht="3" customHeight="1">
      <c r="A54" s="130"/>
      <c r="B54" s="106"/>
      <c r="C54" s="106"/>
      <c r="D54" s="55"/>
      <c r="E54" s="119"/>
      <c r="F54" s="119"/>
      <c r="G54" s="119"/>
      <c r="H54" s="119"/>
      <c r="I54" s="119"/>
      <c r="J54" s="119"/>
      <c r="K54" s="119"/>
      <c r="L54" s="119"/>
      <c r="M54" s="106"/>
      <c r="N54" s="131"/>
    </row>
    <row r="55" spans="1:14" ht="35.25" customHeight="1">
      <c r="A55" s="55" t="s">
        <v>152</v>
      </c>
      <c r="B55" s="55"/>
      <c r="C55" s="55"/>
      <c r="D55" s="55"/>
      <c r="E55" s="55"/>
      <c r="F55" s="55"/>
      <c r="G55" s="55"/>
      <c r="H55" s="55"/>
      <c r="I55" s="315" t="s">
        <v>260</v>
      </c>
      <c r="J55" s="315"/>
      <c r="K55" s="315"/>
      <c r="L55" s="315"/>
      <c r="M55" s="315"/>
      <c r="N55" s="315"/>
    </row>
    <row r="56" spans="1:14" ht="28.35" customHeight="1">
      <c r="A56" s="55" t="s">
        <v>161</v>
      </c>
      <c r="B56" s="55"/>
      <c r="C56" s="55"/>
      <c r="D56" s="55"/>
      <c r="E56" s="55"/>
      <c r="F56" s="55"/>
      <c r="G56" s="55"/>
      <c r="H56" s="55"/>
      <c r="I56" s="316"/>
      <c r="J56" s="316"/>
      <c r="K56" s="316"/>
      <c r="L56" s="316"/>
      <c r="M56" s="316"/>
      <c r="N56" s="316"/>
    </row>
    <row r="57" spans="1:14" ht="15.75" customHeight="1">
      <c r="A57" s="300"/>
      <c r="B57" s="300"/>
      <c r="C57" s="300"/>
      <c r="D57" s="300"/>
      <c r="E57" s="300"/>
      <c r="F57" s="300"/>
      <c r="G57" s="300"/>
      <c r="H57" s="133"/>
      <c r="I57" s="317" t="s">
        <v>261</v>
      </c>
      <c r="J57" s="317"/>
      <c r="K57" s="317"/>
      <c r="L57" s="317"/>
      <c r="M57" s="317"/>
      <c r="N57" s="317"/>
    </row>
    <row r="58" spans="1:14" ht="8.25" customHeight="1">
      <c r="A58" s="101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</row>
    <row r="59" spans="1:14" ht="14.1" customHeight="1">
      <c r="A59" s="300"/>
      <c r="B59" s="300"/>
      <c r="C59" s="300"/>
      <c r="D59" s="300"/>
      <c r="E59" s="300"/>
      <c r="F59" s="300"/>
      <c r="G59" s="300"/>
      <c r="H59" s="55"/>
      <c r="I59" s="100"/>
      <c r="J59" s="100"/>
      <c r="K59" s="132"/>
      <c r="L59" s="132"/>
      <c r="M59" s="132"/>
      <c r="N59" s="132"/>
    </row>
    <row r="60" spans="1:14" ht="28.35" customHeight="1">
      <c r="A60" s="134"/>
      <c r="B60" s="135"/>
      <c r="C60" s="135"/>
      <c r="D60" s="135"/>
      <c r="E60" s="135"/>
      <c r="F60" s="135"/>
      <c r="G60" s="135"/>
      <c r="H60" s="135"/>
      <c r="I60" s="100"/>
      <c r="J60" s="100"/>
      <c r="K60" s="314"/>
      <c r="L60" s="314"/>
      <c r="M60" s="314"/>
      <c r="N60" s="314"/>
    </row>
    <row r="61" spans="1:14" ht="27" customHeight="1">
      <c r="A61" s="133"/>
      <c r="B61" s="101"/>
      <c r="C61" s="101"/>
      <c r="D61" s="101"/>
      <c r="E61" s="101"/>
      <c r="F61" s="101"/>
      <c r="G61" s="101"/>
      <c r="H61" s="101"/>
      <c r="I61" s="100"/>
      <c r="J61" s="100"/>
    </row>
  </sheetData>
  <sheetProtection algorithmName="SHA-512" hashValue="7u9zS4rVR3oHXhMoldaj8oVdbIIrdfDI/uHcfxTSC9liGURu74ZRzfXa0ZVd+QpF/ehYw6M9uxGbQLsRGo38Qg==" saltValue="sjLhWai3+4O+J1VH0olDnA==" spinCount="100000" sheet="1" selectLockedCells="1"/>
  <mergeCells count="45">
    <mergeCell ref="D42:H42"/>
    <mergeCell ref="A57:G57"/>
    <mergeCell ref="A59:G59"/>
    <mergeCell ref="B53:C53"/>
    <mergeCell ref="C47:D47"/>
    <mergeCell ref="E47:G47"/>
    <mergeCell ref="E53:L53"/>
    <mergeCell ref="H47:K47"/>
    <mergeCell ref="K60:N60"/>
    <mergeCell ref="I55:N55"/>
    <mergeCell ref="I56:N56"/>
    <mergeCell ref="I57:N57"/>
    <mergeCell ref="H10:M10"/>
    <mergeCell ref="H14:M14"/>
    <mergeCell ref="E21:H21"/>
    <mergeCell ref="M15:N15"/>
    <mergeCell ref="H15:K15"/>
    <mergeCell ref="A14:E14"/>
    <mergeCell ref="H35:I35"/>
    <mergeCell ref="J42:K42"/>
    <mergeCell ref="A12:E12"/>
    <mergeCell ref="J36:K36"/>
    <mergeCell ref="B38:K38"/>
    <mergeCell ref="G33:H33"/>
    <mergeCell ref="G36:H36"/>
    <mergeCell ref="J33:K33"/>
    <mergeCell ref="J30:K30"/>
    <mergeCell ref="J21:K21"/>
    <mergeCell ref="H19:K19"/>
    <mergeCell ref="J40:K40"/>
    <mergeCell ref="G30:H30"/>
    <mergeCell ref="H32:I32"/>
    <mergeCell ref="H12:M12"/>
    <mergeCell ref="A2:H2"/>
    <mergeCell ref="A4:E4"/>
    <mergeCell ref="B19:F19"/>
    <mergeCell ref="E25:H25"/>
    <mergeCell ref="J23:K23"/>
    <mergeCell ref="E23:H23"/>
    <mergeCell ref="I25:N26"/>
    <mergeCell ref="A6:E6"/>
    <mergeCell ref="A8:E8"/>
    <mergeCell ref="A10:E10"/>
    <mergeCell ref="K8:N8"/>
    <mergeCell ref="H8:J8"/>
  </mergeCells>
  <phoneticPr fontId="3" type="noConversion"/>
  <conditionalFormatting sqref="A25:A26">
    <cfRule type="expression" dxfId="6" priority="10">
      <formula>IF(E21 &lt;&gt; E23, TRUE, FALSE)</formula>
    </cfRule>
  </conditionalFormatting>
  <conditionalFormatting sqref="B33">
    <cfRule type="expression" dxfId="5" priority="44" stopIfTrue="1">
      <formula>IF(H32 = "Sammelrechnung", TRUE,0)</formula>
    </cfRule>
  </conditionalFormatting>
  <conditionalFormatting sqref="B38:K38">
    <cfRule type="expression" dxfId="4" priority="11">
      <formula>IF(B36=0, TRUE, FALSE)</formula>
    </cfRule>
  </conditionalFormatting>
  <conditionalFormatting sqref="D25">
    <cfRule type="expression" dxfId="3" priority="9">
      <formula>IF(E21 &lt;&gt; E23, TRUE, FALSE)</formula>
    </cfRule>
  </conditionalFormatting>
  <conditionalFormatting sqref="E25:H26">
    <cfRule type="expression" dxfId="2" priority="8">
      <formula>IF(E21 &lt;&gt; E23, TRUE, FALSE)</formula>
    </cfRule>
  </conditionalFormatting>
  <conditionalFormatting sqref="I25:N25">
    <cfRule type="expression" dxfId="1" priority="19">
      <formula>IF(OR(E21 &lt;&gt; E23, D25 = 0), TRUE, FALSE)</formula>
    </cfRule>
    <cfRule type="expression" dxfId="0" priority="23">
      <formula>IF(AND(D25 &lt;&gt; "", D25 &gt; 0),TRUE,FALSE)</formula>
    </cfRule>
  </conditionalFormatting>
  <dataValidations count="6">
    <dataValidation type="list" allowBlank="1" showInputMessage="1" showErrorMessage="1" sqref="G51" xr:uid="{00000000-0002-0000-0200-000000000000}">
      <formula1>"Ja,Nein"</formula1>
    </dataValidation>
    <dataValidation type="list" allowBlank="1" showInputMessage="1" showErrorMessage="1" sqref="D25" xr:uid="{00000000-0002-0000-0200-000001000000}">
      <formula1>"0,1,2,3,4,5,6,7,8,9,10,11,12,13,14"</formula1>
    </dataValidation>
    <dataValidation type="list" allowBlank="1" showInputMessage="1" showErrorMessage="1" sqref="B36" xr:uid="{00000000-0002-0000-0200-000002000000}">
      <formula1>"0,1,2,3,4,5,6,7,8,9,10"</formula1>
    </dataValidation>
    <dataValidation type="date" allowBlank="1" showInputMessage="1" showErrorMessage="1" errorTitle="falsche Eingabe" error="geben Sie ein Datum im Format &quot;13.03.2017&quot; ein" promptTitle="Datum eingeben" sqref="E21:H21 E23:H23" xr:uid="{00000000-0002-0000-0200-000003000000}">
      <formula1>36526</formula1>
      <formula2>58440</formula2>
    </dataValidation>
    <dataValidation type="time" allowBlank="1" showInputMessage="1" showErrorMessage="1" errorTitle="falsche Eingabe" error="Geben Sie eine Uhrzeit im Format &quot;13:30&quot; ein" promptTitle="Uhrzeit eingeben (Format 00:00)" sqref="J21:K21 J23:K23" xr:uid="{00000000-0002-0000-0200-000004000000}">
      <formula1>0</formula1>
      <formula2>0.999305555555556</formula2>
    </dataValidation>
    <dataValidation type="list" allowBlank="1" showInputMessage="1" showErrorMessage="1" sqref="A12:E12" xr:uid="{E739DE8C-1CF9-45EE-A60F-D2ABF11C85D4}">
      <formula1>"bitte wählen, Schiedsrichter 1, Schiedsrichter 2"</formula1>
    </dataValidation>
  </dataValidations>
  <printOptions horizontalCentered="1" verticalCentered="1"/>
  <pageMargins left="0" right="0" top="0" bottom="0" header="0" footer="0"/>
  <pageSetup paperSize="9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rgb="FF00B0F0"/>
    <pageSetUpPr fitToPage="1"/>
  </sheetPr>
  <dimension ref="A1:AK51"/>
  <sheetViews>
    <sheetView showGridLines="0" zoomScale="110" zoomScaleNormal="110" zoomScaleSheetLayoutView="140" workbookViewId="0">
      <selection activeCell="D12" sqref="D12:G12"/>
    </sheetView>
  </sheetViews>
  <sheetFormatPr baseColWidth="10" defaultColWidth="10.85546875" defaultRowHeight="14.25"/>
  <cols>
    <col min="1" max="1" width="15.42578125" style="22" customWidth="1"/>
    <col min="2" max="2" width="8.42578125" style="22" customWidth="1"/>
    <col min="3" max="7" width="6.85546875" style="22" customWidth="1"/>
    <col min="8" max="8" width="12.85546875" style="22" customWidth="1"/>
    <col min="9" max="9" width="10.140625" style="22" customWidth="1"/>
    <col min="10" max="10" width="9.7109375" style="22" customWidth="1"/>
    <col min="11" max="11" width="4.5703125" style="22" customWidth="1"/>
    <col min="12" max="12" width="10.85546875" style="22" hidden="1" customWidth="1"/>
    <col min="13" max="13" width="13.85546875" style="22" hidden="1" customWidth="1"/>
    <col min="14" max="14" width="18.7109375" style="22" hidden="1" customWidth="1"/>
    <col min="15" max="15" width="16.5703125" style="22" hidden="1" customWidth="1"/>
    <col min="16" max="26" width="10.85546875" style="22" hidden="1" customWidth="1"/>
    <col min="27" max="27" width="10.85546875" style="22" customWidth="1"/>
    <col min="28" max="16384" width="10.85546875" style="22"/>
  </cols>
  <sheetData>
    <row r="1" spans="1:37" ht="5.0999999999999996" customHeight="1"/>
    <row r="2" spans="1:37" ht="37.5">
      <c r="A2" s="299" t="s">
        <v>70</v>
      </c>
      <c r="B2" s="299"/>
      <c r="C2" s="299"/>
      <c r="D2" s="299"/>
      <c r="E2" s="299"/>
      <c r="F2" s="299"/>
      <c r="G2" s="150"/>
      <c r="H2" s="150"/>
      <c r="I2" s="54"/>
      <c r="J2" s="54"/>
      <c r="K2" s="54"/>
      <c r="AA2" s="57"/>
      <c r="AB2" s="57"/>
      <c r="AC2" s="57"/>
      <c r="AG2" s="57"/>
      <c r="AH2" s="57"/>
      <c r="AI2" s="57"/>
      <c r="AJ2" s="57"/>
      <c r="AK2" s="57"/>
    </row>
    <row r="3" spans="1:37">
      <c r="F3" s="79" t="str">
        <f>'Hinweise Maßnahmenabrechnung'!O4</f>
        <v>SOD-Form 06/2024</v>
      </c>
      <c r="I3" s="23"/>
      <c r="AA3" s="57"/>
      <c r="AB3" s="57"/>
      <c r="AC3" s="57"/>
      <c r="AG3" s="57"/>
      <c r="AH3" s="57"/>
      <c r="AI3" s="57"/>
      <c r="AJ3" s="57"/>
      <c r="AK3" s="57"/>
    </row>
    <row r="4" spans="1:37" ht="3" customHeight="1">
      <c r="AA4" s="57"/>
      <c r="AB4" s="57"/>
      <c r="AC4" s="57"/>
      <c r="AG4" s="57"/>
      <c r="AH4" s="57"/>
      <c r="AI4" s="57"/>
      <c r="AJ4" s="57"/>
      <c r="AK4" s="57"/>
    </row>
    <row r="5" spans="1:37" ht="15.75" customHeight="1">
      <c r="A5" s="355" t="s">
        <v>167</v>
      </c>
      <c r="B5" s="356"/>
      <c r="C5" s="360" t="str">
        <f>IF(Deckblatt!C9&lt;&gt;"",Deckblatt!C9,"")</f>
        <v/>
      </c>
      <c r="D5" s="361"/>
      <c r="E5" s="361"/>
      <c r="F5" s="361"/>
      <c r="G5" s="362"/>
      <c r="H5" s="363"/>
      <c r="J5" s="200" t="s">
        <v>253</v>
      </c>
      <c r="N5" s="55" t="str">
        <f>IF(AND(B17&lt;&gt;"",(OR(I10=O21,I10=O22,I10=O20,I10=O23))),"25,00 €","")</f>
        <v>25,00 €</v>
      </c>
      <c r="O5" s="106"/>
      <c r="P5" s="106"/>
      <c r="Q5" s="106"/>
      <c r="R5" s="55"/>
      <c r="AA5" s="57"/>
      <c r="AB5" s="57"/>
      <c r="AC5" s="57"/>
      <c r="AG5" s="57"/>
      <c r="AH5" s="57"/>
      <c r="AI5" s="57"/>
      <c r="AJ5" s="57"/>
      <c r="AK5" s="57"/>
    </row>
    <row r="6" spans="1:37" ht="15.75" customHeight="1">
      <c r="A6" s="344" t="s">
        <v>3</v>
      </c>
      <c r="B6" s="345"/>
      <c r="C6" s="346" t="str">
        <f>IF(Deckblatt!C12&lt;&gt;"",Deckblatt!C12,"")</f>
        <v/>
      </c>
      <c r="D6" s="347"/>
      <c r="E6" s="347"/>
      <c r="F6" s="347"/>
      <c r="G6" s="347"/>
      <c r="H6" s="348"/>
      <c r="I6" s="327" t="str">
        <f>CONCATENATE(H30, "  ", I30)</f>
        <v>59305  6212</v>
      </c>
      <c r="J6" s="328"/>
      <c r="N6" s="55"/>
      <c r="O6" s="106"/>
      <c r="P6" s="106"/>
      <c r="Q6" s="106"/>
      <c r="R6" s="55"/>
      <c r="AA6" s="57"/>
      <c r="AB6" s="57"/>
      <c r="AC6" s="57"/>
      <c r="AG6" s="57"/>
      <c r="AH6" s="57"/>
      <c r="AI6" s="57"/>
      <c r="AJ6" s="57"/>
      <c r="AK6" s="57"/>
    </row>
    <row r="7" spans="1:37" ht="5.25" customHeight="1">
      <c r="G7" s="55"/>
      <c r="N7" s="55"/>
      <c r="O7" s="106"/>
      <c r="P7" s="106"/>
      <c r="Q7" s="106"/>
      <c r="R7" s="55"/>
      <c r="AA7" s="57"/>
      <c r="AB7" s="57"/>
      <c r="AC7" s="57"/>
      <c r="AG7" s="57"/>
      <c r="AH7" s="57"/>
      <c r="AI7" s="57"/>
      <c r="AJ7" s="57"/>
      <c r="AK7" s="57"/>
    </row>
    <row r="8" spans="1:37" ht="3" customHeight="1">
      <c r="A8" s="80"/>
      <c r="B8" s="80"/>
      <c r="C8" s="80"/>
      <c r="D8" s="80"/>
      <c r="E8" s="80"/>
      <c r="F8" s="80"/>
      <c r="G8" s="80"/>
      <c r="H8" s="80"/>
      <c r="I8" s="80"/>
      <c r="J8" s="80"/>
      <c r="N8" s="55"/>
      <c r="O8" s="106"/>
      <c r="P8" s="106"/>
      <c r="Q8" s="106"/>
      <c r="R8" s="55"/>
      <c r="AA8" s="57"/>
      <c r="AB8" s="57"/>
      <c r="AC8" s="57"/>
      <c r="AG8" s="57"/>
      <c r="AH8" s="57"/>
      <c r="AI8" s="57"/>
      <c r="AJ8" s="57"/>
      <c r="AK8" s="57"/>
    </row>
    <row r="9" spans="1:37" ht="6" customHeight="1">
      <c r="A9" s="81"/>
      <c r="B9" s="82"/>
      <c r="C9" s="82"/>
      <c r="D9" s="82"/>
      <c r="E9" s="82"/>
      <c r="F9" s="82"/>
      <c r="G9" s="82"/>
      <c r="H9" s="82"/>
      <c r="I9" s="82"/>
      <c r="J9" s="83"/>
      <c r="N9" s="55"/>
      <c r="O9" s="106"/>
      <c r="P9" s="106"/>
      <c r="Q9" s="106"/>
      <c r="R9" s="55"/>
      <c r="AA9" s="57"/>
      <c r="AB9" s="57"/>
      <c r="AC9" s="57"/>
      <c r="AJ9" s="57"/>
      <c r="AK9" s="57"/>
    </row>
    <row r="10" spans="1:37" ht="15.75" customHeight="1">
      <c r="A10" s="84" t="s">
        <v>71</v>
      </c>
      <c r="B10" s="55"/>
      <c r="C10" s="55"/>
      <c r="D10" s="55"/>
      <c r="E10" s="55"/>
      <c r="F10" s="55"/>
      <c r="G10" s="55"/>
      <c r="H10" s="119" t="s">
        <v>231</v>
      </c>
      <c r="I10" s="370" t="str">
        <f>Deckblatt!C8</f>
        <v>BBV Bezirk Niederbayern/Oberpfalz</v>
      </c>
      <c r="J10" s="371"/>
      <c r="N10" s="55"/>
      <c r="O10" s="106"/>
      <c r="P10" s="106"/>
      <c r="Q10" s="106"/>
      <c r="R10" s="55"/>
      <c r="AA10" s="57"/>
      <c r="AB10" s="57"/>
      <c r="AC10" s="57"/>
      <c r="AJ10" s="57"/>
      <c r="AK10" s="57"/>
    </row>
    <row r="11" spans="1:37" ht="6" customHeight="1">
      <c r="A11" s="84"/>
      <c r="B11" s="55"/>
      <c r="C11" s="55"/>
      <c r="D11" s="55"/>
      <c r="E11" s="55"/>
      <c r="F11" s="55"/>
      <c r="G11" s="55"/>
      <c r="H11" s="55"/>
      <c r="I11" s="55"/>
      <c r="J11" s="85"/>
      <c r="N11" s="55"/>
      <c r="O11" s="106"/>
      <c r="P11" s="106"/>
      <c r="Q11" s="106"/>
      <c r="R11" s="55"/>
      <c r="AA11" s="57"/>
      <c r="AB11" s="57"/>
      <c r="AC11" s="57"/>
      <c r="AJ11" s="57"/>
      <c r="AK11" s="57"/>
    </row>
    <row r="12" spans="1:37" ht="15" customHeight="1">
      <c r="A12" s="357" t="s">
        <v>164</v>
      </c>
      <c r="B12" s="324"/>
      <c r="C12" s="358"/>
      <c r="D12" s="359" t="s">
        <v>271</v>
      </c>
      <c r="E12" s="359"/>
      <c r="F12" s="359"/>
      <c r="G12" s="359"/>
      <c r="H12" s="97" t="s">
        <v>160</v>
      </c>
      <c r="I12" s="368" t="s">
        <v>177</v>
      </c>
      <c r="J12" s="369"/>
      <c r="N12" s="55"/>
      <c r="O12" s="106"/>
      <c r="P12" s="106"/>
      <c r="Q12" s="106"/>
      <c r="R12" s="55"/>
      <c r="V12" s="55"/>
      <c r="W12" s="106"/>
      <c r="X12" s="106"/>
      <c r="Y12" s="106"/>
      <c r="Z12" s="55"/>
      <c r="AA12" s="57"/>
      <c r="AB12" s="57"/>
      <c r="AC12" s="57"/>
      <c r="AJ12" s="57"/>
      <c r="AK12" s="57"/>
    </row>
    <row r="13" spans="1:37" ht="15" customHeight="1">
      <c r="A13" s="366" t="s">
        <v>144</v>
      </c>
      <c r="B13" s="358"/>
      <c r="C13" s="367"/>
      <c r="D13" s="364" t="str">
        <f>IF(Deckblatt!C5&lt;&gt;"",Deckblatt!C5,"")</f>
        <v/>
      </c>
      <c r="E13" s="364"/>
      <c r="F13" s="364"/>
      <c r="G13" s="364"/>
      <c r="H13" s="364"/>
      <c r="I13" s="364"/>
      <c r="J13" s="365"/>
      <c r="V13" s="55"/>
      <c r="W13" s="106"/>
      <c r="X13" s="106"/>
      <c r="Y13" s="106"/>
      <c r="Z13" s="55"/>
      <c r="AA13" s="57"/>
      <c r="AB13" s="57"/>
      <c r="AC13" s="57"/>
      <c r="AJ13" s="57"/>
      <c r="AK13" s="57"/>
    </row>
    <row r="14" spans="1:37" ht="3" customHeight="1">
      <c r="A14" s="86"/>
      <c r="B14" s="87"/>
      <c r="C14" s="87"/>
      <c r="D14" s="87"/>
      <c r="E14" s="87"/>
      <c r="F14" s="87"/>
      <c r="G14" s="87"/>
      <c r="H14" s="87"/>
      <c r="I14" s="87"/>
      <c r="J14" s="88"/>
      <c r="V14" s="55"/>
      <c r="W14" s="106"/>
      <c r="X14" s="106"/>
      <c r="Y14" s="106"/>
      <c r="Z14" s="55"/>
      <c r="AA14" s="57"/>
      <c r="AB14" s="57"/>
      <c r="AC14" s="57"/>
      <c r="AJ14" s="57"/>
      <c r="AK14" s="57"/>
    </row>
    <row r="15" spans="1:37">
      <c r="A15" s="329" t="s">
        <v>8</v>
      </c>
      <c r="B15" s="349" t="s">
        <v>229</v>
      </c>
      <c r="C15" s="350"/>
      <c r="D15" s="349" t="s">
        <v>90</v>
      </c>
      <c r="E15" s="374"/>
      <c r="F15" s="350"/>
      <c r="G15" s="372" t="s">
        <v>249</v>
      </c>
      <c r="H15" s="353" t="s">
        <v>252</v>
      </c>
      <c r="I15" s="329" t="s">
        <v>74</v>
      </c>
      <c r="J15" s="329" t="s">
        <v>257</v>
      </c>
      <c r="L15" s="104"/>
      <c r="M15" s="211">
        <v>10</v>
      </c>
      <c r="N15" s="104"/>
      <c r="O15" s="104"/>
      <c r="P15" s="104"/>
      <c r="V15" s="55"/>
      <c r="W15" s="106" t="s">
        <v>155</v>
      </c>
      <c r="X15" s="106" t="s">
        <v>174</v>
      </c>
      <c r="Y15" s="106" t="s">
        <v>175</v>
      </c>
      <c r="Z15" s="55"/>
      <c r="AA15" s="57"/>
      <c r="AB15" s="57"/>
      <c r="AC15" s="57"/>
      <c r="AJ15" s="57"/>
      <c r="AK15" s="57"/>
    </row>
    <row r="16" spans="1:37">
      <c r="A16" s="330"/>
      <c r="B16" s="351"/>
      <c r="C16" s="352"/>
      <c r="D16" s="351"/>
      <c r="E16" s="375"/>
      <c r="F16" s="352"/>
      <c r="G16" s="373"/>
      <c r="H16" s="354"/>
      <c r="I16" s="330"/>
      <c r="J16" s="330"/>
      <c r="L16" s="104"/>
      <c r="M16" s="104"/>
      <c r="N16" s="104"/>
      <c r="O16" s="104"/>
      <c r="P16" s="104"/>
      <c r="V16" s="55" t="s">
        <v>49</v>
      </c>
      <c r="W16" s="106"/>
      <c r="X16" s="106"/>
      <c r="Y16" s="106"/>
      <c r="Z16" s="55"/>
      <c r="AA16" s="57"/>
      <c r="AB16" s="57"/>
      <c r="AC16" s="57"/>
      <c r="AJ16" s="57"/>
      <c r="AK16" s="57"/>
    </row>
    <row r="17" spans="1:37">
      <c r="A17" s="168">
        <v>45292</v>
      </c>
      <c r="B17" s="412" t="s">
        <v>185</v>
      </c>
      <c r="C17" s="413"/>
      <c r="D17" s="334" t="s">
        <v>258</v>
      </c>
      <c r="E17" s="335"/>
      <c r="F17" s="336"/>
      <c r="G17" s="184" t="s">
        <v>49</v>
      </c>
      <c r="H17" s="179">
        <f>IF(AND(B17&lt;&gt;"",G17=$O$18,(OR($I$10=$O$20,$I$10=$O$21,$I$10=$O$22,$I$10=$O$23,$I$10=$O$24,$I$10=$O$25))),$Q$18,"")</f>
        <v>25</v>
      </c>
      <c r="I17" s="206">
        <f>IF(B17&lt;&gt;"",(VLOOKUP(N17,Honorarsätze!$C$18:$E$24,3,0)),"")</f>
        <v>35</v>
      </c>
      <c r="J17" s="212">
        <f>IF(B17="Regionalliga",$M$15,"")</f>
        <v>10</v>
      </c>
      <c r="L17" s="104"/>
      <c r="M17" s="104" t="str">
        <f>IF(G17=$O$20,"Mit",IF(G17=$O$21,"Mit",IF(G17=$O$22,"Mit",IF(G17=$O$23,"Mit",IF(G17=$O$24,"Mit",IF(G17=$O$25,"Mit",IF(G17=$O$18,"Mit","Ohne")))))))</f>
        <v>Mit</v>
      </c>
      <c r="N17" s="104" t="str">
        <f>B17&amp;M17</f>
        <v>RegionalligaMit</v>
      </c>
      <c r="O17" s="104" t="s">
        <v>195</v>
      </c>
      <c r="P17" s="104">
        <v>25</v>
      </c>
      <c r="R17" s="22">
        <v>6212</v>
      </c>
      <c r="V17" s="55" t="s">
        <v>168</v>
      </c>
      <c r="W17" s="106">
        <v>0</v>
      </c>
      <c r="X17" s="106">
        <v>50</v>
      </c>
      <c r="Y17" s="106">
        <v>100</v>
      </c>
      <c r="Z17" s="55" t="str">
        <f>IF($I$10=$V$17,"sonst",IF($I$10=$V$18,"sonst","BBV"))</f>
        <v>BBV</v>
      </c>
      <c r="AA17" s="57"/>
      <c r="AB17" s="57"/>
      <c r="AC17" s="57"/>
      <c r="AJ17" s="57"/>
      <c r="AK17" s="57"/>
    </row>
    <row r="18" spans="1:37">
      <c r="A18" s="169"/>
      <c r="B18" s="337"/>
      <c r="C18" s="338"/>
      <c r="D18" s="331"/>
      <c r="E18" s="332"/>
      <c r="F18" s="333"/>
      <c r="G18" s="185"/>
      <c r="H18" s="179" t="str">
        <f>IF(AND(B18&lt;&gt;"",G18=$O$18,(OR($I$10=$O$20,$I$10=$O$21,$I$10=$O$22,$I$10=$O$23,$I$10=$O$24,$I$10=$O$25))),$Q$18,"")</f>
        <v/>
      </c>
      <c r="I18" s="207" t="str">
        <f>IF(B18&lt;&gt;"",(VLOOKUP(N18,Honorarsätze!$C$18:$E$24,3,0)),"")</f>
        <v/>
      </c>
      <c r="J18" s="212" t="str">
        <f t="shared" ref="J18:J28" si="0">IF(B18="Regionalliga",$M$15,"")</f>
        <v/>
      </c>
      <c r="L18" s="104"/>
      <c r="M18" s="104" t="str">
        <f t="shared" ref="M18:M28" si="1">IF(G18=$O$20,"Mit",IF(G18=$O$21,"Mit",IF(G18=$O$22,"Mit",IF(G18=$O$23,"Mit",IF(G18=$O$24,"Mit",IF(G18=$O$25,"Mit",IF(G18=$O$18,"Mit","Ohne")))))))</f>
        <v>Ohne</v>
      </c>
      <c r="N18" s="104" t="str">
        <f t="shared" ref="N18:N28" si="2">B18&amp;M18</f>
        <v>Ohne</v>
      </c>
      <c r="O18" s="104" t="s">
        <v>49</v>
      </c>
      <c r="P18" s="104">
        <v>25</v>
      </c>
      <c r="Q18" s="22">
        <v>25</v>
      </c>
      <c r="R18" s="22">
        <v>6212</v>
      </c>
      <c r="V18" s="55" t="s">
        <v>169</v>
      </c>
      <c r="W18" s="106">
        <v>0</v>
      </c>
      <c r="X18" s="106">
        <v>50</v>
      </c>
      <c r="Y18" s="106">
        <v>100</v>
      </c>
      <c r="Z18" s="55"/>
      <c r="AA18" s="57"/>
      <c r="AB18" s="57"/>
      <c r="AC18" s="57"/>
      <c r="AJ18" s="57"/>
      <c r="AK18" s="57"/>
    </row>
    <row r="19" spans="1:37">
      <c r="A19" s="170"/>
      <c r="B19" s="337"/>
      <c r="C19" s="338"/>
      <c r="D19" s="331"/>
      <c r="E19" s="332"/>
      <c r="F19" s="333"/>
      <c r="G19" s="185"/>
      <c r="H19" s="179" t="str">
        <f t="shared" ref="H19:H28" si="3">IF(AND(B19&lt;&gt;"",G19=$O$18,(OR($I$10=$O$20,$I$10=$O$21,$I$10=$O$22,$I$10=$O$23,$I$10=$O$24,$I$10=$O$25))),$Q$18,"")</f>
        <v/>
      </c>
      <c r="I19" s="207" t="str">
        <f>IF(B19&lt;&gt;"",(VLOOKUP(N19,Honorarsätze!$C$18:$E$24,3,0)),"")</f>
        <v/>
      </c>
      <c r="J19" s="212" t="str">
        <f t="shared" si="0"/>
        <v/>
      </c>
      <c r="K19" s="213"/>
      <c r="L19" s="104"/>
      <c r="M19" s="104" t="str">
        <f t="shared" si="1"/>
        <v>Ohne</v>
      </c>
      <c r="N19" s="104" t="str">
        <f t="shared" si="2"/>
        <v>Ohne</v>
      </c>
      <c r="O19" s="104" t="s">
        <v>181</v>
      </c>
      <c r="P19" s="104">
        <v>25</v>
      </c>
      <c r="R19" s="22">
        <v>6212</v>
      </c>
      <c r="V19" s="55" t="s">
        <v>170</v>
      </c>
      <c r="W19" s="106">
        <v>0</v>
      </c>
      <c r="X19" s="106">
        <v>25</v>
      </c>
      <c r="Y19" s="106">
        <v>50</v>
      </c>
      <c r="Z19" s="55"/>
      <c r="AA19" s="57"/>
      <c r="AB19" s="57"/>
      <c r="AC19" s="57"/>
      <c r="AJ19" s="57"/>
      <c r="AK19" s="57"/>
    </row>
    <row r="20" spans="1:37">
      <c r="A20" s="170"/>
      <c r="B20" s="337"/>
      <c r="C20" s="338"/>
      <c r="D20" s="331"/>
      <c r="E20" s="332"/>
      <c r="F20" s="333"/>
      <c r="G20" s="185"/>
      <c r="H20" s="179" t="str">
        <f t="shared" si="3"/>
        <v/>
      </c>
      <c r="I20" s="207" t="str">
        <f>IF(B20&lt;&gt;"",(VLOOKUP(N20,Honorarsätze!$C$18:$E$24,3,0)),"")</f>
        <v/>
      </c>
      <c r="J20" s="212" t="str">
        <f t="shared" si="0"/>
        <v/>
      </c>
      <c r="L20" s="104"/>
      <c r="M20" s="104" t="str">
        <f t="shared" si="1"/>
        <v>Ohne</v>
      </c>
      <c r="N20" s="104" t="str">
        <f t="shared" si="2"/>
        <v>Ohne</v>
      </c>
      <c r="O20" s="104" t="s">
        <v>228</v>
      </c>
      <c r="P20" s="104">
        <v>25</v>
      </c>
      <c r="Q20" s="22">
        <v>25</v>
      </c>
      <c r="R20" s="22">
        <v>6212</v>
      </c>
      <c r="S20" s="22">
        <v>59304</v>
      </c>
      <c r="V20" s="55" t="s">
        <v>171</v>
      </c>
      <c r="W20" s="106">
        <v>0</v>
      </c>
      <c r="X20" s="106">
        <v>25</v>
      </c>
      <c r="Y20" s="106">
        <v>50</v>
      </c>
      <c r="Z20" s="55"/>
      <c r="AA20" s="57"/>
      <c r="AB20" s="57"/>
      <c r="AC20" s="57"/>
      <c r="AJ20" s="57"/>
      <c r="AK20" s="57"/>
    </row>
    <row r="21" spans="1:37">
      <c r="A21" s="170"/>
      <c r="B21" s="337"/>
      <c r="C21" s="338"/>
      <c r="D21" s="331"/>
      <c r="E21" s="332"/>
      <c r="F21" s="333"/>
      <c r="G21" s="185"/>
      <c r="H21" s="179" t="str">
        <f t="shared" si="3"/>
        <v/>
      </c>
      <c r="I21" s="207" t="str">
        <f>IF(B21&lt;&gt;"",(VLOOKUP(N21,Honorarsätze!$C$18:$E$24,3,0)),"")</f>
        <v/>
      </c>
      <c r="J21" s="212" t="str">
        <f t="shared" si="0"/>
        <v/>
      </c>
      <c r="L21" s="104"/>
      <c r="M21" s="104" t="str">
        <f t="shared" si="1"/>
        <v>Ohne</v>
      </c>
      <c r="N21" s="104" t="str">
        <f t="shared" si="2"/>
        <v>Ohne</v>
      </c>
      <c r="O21" s="104" t="s">
        <v>244</v>
      </c>
      <c r="P21" s="104">
        <v>25</v>
      </c>
      <c r="Q21" s="22">
        <v>25</v>
      </c>
      <c r="R21" s="22">
        <v>6212</v>
      </c>
      <c r="S21" s="22">
        <v>59305</v>
      </c>
      <c r="V21" s="55" t="s">
        <v>172</v>
      </c>
      <c r="W21" s="106">
        <v>0</v>
      </c>
      <c r="X21" s="106">
        <v>25</v>
      </c>
      <c r="Y21" s="106">
        <v>50</v>
      </c>
      <c r="Z21" s="55"/>
      <c r="AA21" s="57"/>
      <c r="AB21" s="57"/>
      <c r="AC21" s="57"/>
      <c r="AJ21" s="57"/>
      <c r="AK21" s="57"/>
    </row>
    <row r="22" spans="1:37">
      <c r="A22" s="170"/>
      <c r="B22" s="337"/>
      <c r="C22" s="338"/>
      <c r="D22" s="331"/>
      <c r="E22" s="332"/>
      <c r="F22" s="333"/>
      <c r="G22" s="185"/>
      <c r="H22" s="179" t="str">
        <f t="shared" si="3"/>
        <v/>
      </c>
      <c r="I22" s="207" t="str">
        <f>IF(B22&lt;&gt;"",(VLOOKUP(N22,Honorarsätze!$C$18:$E$24,3,0)),"")</f>
        <v/>
      </c>
      <c r="J22" s="212" t="str">
        <f t="shared" si="0"/>
        <v/>
      </c>
      <c r="L22" s="104"/>
      <c r="M22" s="104" t="str">
        <f t="shared" si="1"/>
        <v>Ohne</v>
      </c>
      <c r="N22" s="104" t="str">
        <f t="shared" si="2"/>
        <v>Ohne</v>
      </c>
      <c r="O22" s="104" t="s">
        <v>227</v>
      </c>
      <c r="P22" s="104">
        <v>25</v>
      </c>
      <c r="Q22" s="22">
        <v>25</v>
      </c>
      <c r="R22" s="22">
        <v>6212</v>
      </c>
      <c r="S22" s="22">
        <v>59306</v>
      </c>
      <c r="V22" s="55" t="s">
        <v>173</v>
      </c>
      <c r="W22" s="106">
        <v>0</v>
      </c>
      <c r="X22" s="106">
        <v>25</v>
      </c>
      <c r="Y22" s="106">
        <v>50</v>
      </c>
      <c r="Z22" s="55"/>
      <c r="AA22" s="57"/>
      <c r="AB22" s="57"/>
      <c r="AC22" s="57"/>
      <c r="AJ22" s="57"/>
      <c r="AK22" s="57"/>
    </row>
    <row r="23" spans="1:37">
      <c r="A23" s="170"/>
      <c r="B23" s="337"/>
      <c r="C23" s="338"/>
      <c r="D23" s="331"/>
      <c r="E23" s="332"/>
      <c r="F23" s="333"/>
      <c r="G23" s="185"/>
      <c r="H23" s="179" t="str">
        <f t="shared" si="3"/>
        <v/>
      </c>
      <c r="I23" s="207" t="str">
        <f>IF(B23&lt;&gt;"",(VLOOKUP(N23,Honorarsätze!$C$18:$E$24,3,0)),"")</f>
        <v/>
      </c>
      <c r="J23" s="212" t="str">
        <f t="shared" si="0"/>
        <v/>
      </c>
      <c r="L23" s="104"/>
      <c r="M23" s="104" t="str">
        <f t="shared" si="1"/>
        <v>Ohne</v>
      </c>
      <c r="N23" s="104" t="str">
        <f t="shared" si="2"/>
        <v>Ohne</v>
      </c>
      <c r="O23" s="104" t="s">
        <v>247</v>
      </c>
      <c r="P23" s="104">
        <v>25</v>
      </c>
      <c r="Q23" s="22">
        <v>25</v>
      </c>
      <c r="R23" s="22">
        <v>6212</v>
      </c>
      <c r="S23" s="22">
        <v>59307</v>
      </c>
      <c r="AA23" s="57"/>
      <c r="AB23" s="57"/>
      <c r="AC23" s="57"/>
      <c r="AJ23" s="57"/>
      <c r="AK23" s="57"/>
    </row>
    <row r="24" spans="1:37">
      <c r="A24" s="170"/>
      <c r="B24" s="337"/>
      <c r="C24" s="338"/>
      <c r="D24" s="331"/>
      <c r="E24" s="332"/>
      <c r="F24" s="333"/>
      <c r="G24" s="185"/>
      <c r="H24" s="179" t="str">
        <f t="shared" si="3"/>
        <v/>
      </c>
      <c r="I24" s="207" t="str">
        <f>IF(B24&lt;&gt;"",(VLOOKUP(N24,Honorarsätze!$C$18:$E$24,3,0)),"")</f>
        <v/>
      </c>
      <c r="J24" s="212" t="str">
        <f t="shared" si="0"/>
        <v/>
      </c>
      <c r="L24" s="104"/>
      <c r="M24" s="104" t="str">
        <f t="shared" si="1"/>
        <v>Ohne</v>
      </c>
      <c r="N24" s="104" t="str">
        <f t="shared" si="2"/>
        <v>Ohne</v>
      </c>
      <c r="O24" s="104" t="s">
        <v>245</v>
      </c>
      <c r="P24" s="104">
        <v>25</v>
      </c>
      <c r="Q24" s="22">
        <v>25</v>
      </c>
      <c r="R24" s="22">
        <v>6212</v>
      </c>
      <c r="S24" s="22">
        <v>59308</v>
      </c>
      <c r="V24" s="55" t="s">
        <v>155</v>
      </c>
      <c r="W24" s="106" t="s">
        <v>49</v>
      </c>
      <c r="X24" s="106" t="str">
        <f>W24&amp;V24</f>
        <v>BBVnein</v>
      </c>
      <c r="Y24" s="214">
        <v>0</v>
      </c>
      <c r="AA24" s="57"/>
      <c r="AB24" s="57"/>
      <c r="AC24" s="57"/>
      <c r="AJ24" s="57"/>
      <c r="AK24" s="57"/>
    </row>
    <row r="25" spans="1:37">
      <c r="A25" s="170"/>
      <c r="B25" s="337"/>
      <c r="C25" s="338"/>
      <c r="D25" s="331"/>
      <c r="E25" s="332"/>
      <c r="F25" s="333"/>
      <c r="G25" s="185"/>
      <c r="H25" s="179" t="str">
        <f t="shared" si="3"/>
        <v/>
      </c>
      <c r="I25" s="207" t="str">
        <f>IF(B25&lt;&gt;"",(VLOOKUP(N25,Honorarsätze!$C$18:$E$24,3,0)),"")</f>
        <v/>
      </c>
      <c r="J25" s="212" t="str">
        <f t="shared" si="0"/>
        <v/>
      </c>
      <c r="L25" s="104"/>
      <c r="M25" s="104" t="str">
        <f t="shared" si="1"/>
        <v>Ohne</v>
      </c>
      <c r="N25" s="104" t="str">
        <f t="shared" si="2"/>
        <v>Ohne</v>
      </c>
      <c r="O25" s="104" t="s">
        <v>248</v>
      </c>
      <c r="P25" s="104">
        <v>25</v>
      </c>
      <c r="Q25" s="22">
        <v>25</v>
      </c>
      <c r="R25" s="22">
        <v>6212</v>
      </c>
      <c r="S25" s="22">
        <v>59309</v>
      </c>
      <c r="V25" s="55" t="s">
        <v>174</v>
      </c>
      <c r="W25" s="106" t="s">
        <v>49</v>
      </c>
      <c r="X25" s="106" t="str">
        <f t="shared" ref="X25:X29" si="4">W25&amp;V25</f>
        <v>BBVja, 1 Tag</v>
      </c>
      <c r="Y25" s="214">
        <v>25</v>
      </c>
      <c r="AA25" s="57"/>
      <c r="AB25" s="57"/>
      <c r="AC25" s="57"/>
      <c r="AJ25" s="57"/>
      <c r="AK25" s="57"/>
    </row>
    <row r="26" spans="1:37">
      <c r="A26" s="170"/>
      <c r="B26" s="337"/>
      <c r="C26" s="338"/>
      <c r="D26" s="331"/>
      <c r="E26" s="332"/>
      <c r="F26" s="333"/>
      <c r="G26" s="185"/>
      <c r="H26" s="179" t="str">
        <f t="shared" si="3"/>
        <v/>
      </c>
      <c r="I26" s="207" t="str">
        <f>IF(B26&lt;&gt;"",(VLOOKUP(N26,Honorarsätze!$C$18:$E$24,3,0)),"")</f>
        <v/>
      </c>
      <c r="J26" s="212" t="str">
        <f t="shared" si="0"/>
        <v/>
      </c>
      <c r="L26" s="104"/>
      <c r="M26" s="104" t="str">
        <f t="shared" si="1"/>
        <v>Ohne</v>
      </c>
      <c r="N26" s="104" t="str">
        <f t="shared" si="2"/>
        <v>Ohne</v>
      </c>
      <c r="O26" s="104"/>
      <c r="P26" s="104"/>
      <c r="V26" s="55" t="s">
        <v>175</v>
      </c>
      <c r="W26" s="106" t="s">
        <v>49</v>
      </c>
      <c r="X26" s="106" t="str">
        <f t="shared" si="4"/>
        <v>BBVja, 2 Tage</v>
      </c>
      <c r="Y26" s="214">
        <v>50</v>
      </c>
      <c r="AA26" s="57"/>
      <c r="AB26" s="57"/>
      <c r="AC26" s="57"/>
      <c r="AJ26" s="57"/>
      <c r="AK26" s="57"/>
    </row>
    <row r="27" spans="1:37">
      <c r="A27" s="170"/>
      <c r="B27" s="337"/>
      <c r="C27" s="338"/>
      <c r="D27" s="331"/>
      <c r="E27" s="332"/>
      <c r="F27" s="333"/>
      <c r="G27" s="185"/>
      <c r="H27" s="179" t="str">
        <f t="shared" si="3"/>
        <v/>
      </c>
      <c r="I27" s="207" t="str">
        <f>IF(B27&lt;&gt;"",(VLOOKUP(N27,Honorarsätze!$C$18:$E$24,3,0)),"")</f>
        <v/>
      </c>
      <c r="J27" s="212" t="str">
        <f t="shared" si="0"/>
        <v/>
      </c>
      <c r="L27" s="104"/>
      <c r="M27" s="104" t="str">
        <f t="shared" si="1"/>
        <v>Ohne</v>
      </c>
      <c r="N27" s="104" t="str">
        <f t="shared" si="2"/>
        <v>Ohne</v>
      </c>
      <c r="O27" s="104"/>
      <c r="P27" s="104"/>
      <c r="V27" s="55"/>
      <c r="W27" s="106"/>
      <c r="X27" s="106" t="str">
        <f t="shared" si="4"/>
        <v/>
      </c>
      <c r="Y27" s="106"/>
      <c r="AA27" s="57"/>
      <c r="AB27" s="57"/>
      <c r="AC27" s="57"/>
      <c r="AJ27" s="57"/>
      <c r="AK27" s="57"/>
    </row>
    <row r="28" spans="1:37">
      <c r="A28" s="171"/>
      <c r="B28" s="342"/>
      <c r="C28" s="343"/>
      <c r="D28" s="339"/>
      <c r="E28" s="340"/>
      <c r="F28" s="341"/>
      <c r="G28" s="186"/>
      <c r="H28" s="179" t="str">
        <f t="shared" si="3"/>
        <v/>
      </c>
      <c r="I28" s="208" t="str">
        <f>IF(B28&lt;&gt;"",(VLOOKUP(N28,Honorarsätze!$C$18:$E$24,3,0)),"")</f>
        <v/>
      </c>
      <c r="J28" s="212" t="str">
        <f t="shared" si="0"/>
        <v/>
      </c>
      <c r="L28" s="104"/>
      <c r="M28" s="104" t="str">
        <f t="shared" si="1"/>
        <v>Ohne</v>
      </c>
      <c r="N28" s="104" t="str">
        <f t="shared" si="2"/>
        <v>Ohne</v>
      </c>
      <c r="O28" s="104"/>
      <c r="P28" s="104"/>
      <c r="V28" s="55" t="s">
        <v>155</v>
      </c>
      <c r="W28" s="106" t="s">
        <v>176</v>
      </c>
      <c r="X28" s="106" t="str">
        <f t="shared" si="4"/>
        <v>sonstnein</v>
      </c>
      <c r="Y28" s="214">
        <v>0</v>
      </c>
      <c r="AA28" s="57"/>
      <c r="AB28" s="57"/>
      <c r="AC28" s="57"/>
      <c r="AJ28" s="57"/>
      <c r="AK28" s="57"/>
    </row>
    <row r="29" spans="1:37" ht="22.5" customHeight="1" thickBot="1">
      <c r="A29" s="89"/>
      <c r="B29" s="90"/>
      <c r="C29" s="90"/>
      <c r="D29" s="90"/>
      <c r="E29" s="90"/>
      <c r="F29" s="177"/>
      <c r="G29" s="152" t="s">
        <v>246</v>
      </c>
      <c r="H29" s="178">
        <f>SUM(H17:H28)</f>
        <v>25</v>
      </c>
      <c r="I29" s="209">
        <f>IF(COUNT(I17:I28) &gt; 0, SUM(I17:I28), "0,00 €")</f>
        <v>35</v>
      </c>
      <c r="J29" s="210">
        <f>SUM(J17:J28)</f>
        <v>10</v>
      </c>
      <c r="V29" s="55" t="s">
        <v>174</v>
      </c>
      <c r="W29" s="106" t="s">
        <v>176</v>
      </c>
      <c r="X29" s="106" t="str">
        <f t="shared" si="4"/>
        <v>sonstja, 1 Tag</v>
      </c>
      <c r="Y29" s="214">
        <v>50</v>
      </c>
      <c r="AA29" s="57"/>
      <c r="AB29" s="57"/>
      <c r="AC29" s="57"/>
      <c r="AJ29" s="57"/>
      <c r="AK29" s="57"/>
    </row>
    <row r="30" spans="1:37" ht="10.5" hidden="1" customHeight="1" thickTop="1">
      <c r="A30" s="197"/>
      <c r="B30" s="198"/>
      <c r="C30" s="198"/>
      <c r="D30" s="198"/>
      <c r="E30" s="198"/>
      <c r="F30" s="199"/>
      <c r="G30" s="195" t="s">
        <v>87</v>
      </c>
      <c r="H30" s="201">
        <f>IF($I$10=O20,S20,IF(I10=O21,S21,IF(I10=O22,S22,IF(I10=O23,S23,IF(I10=O24,S24,IF(I10=O25,S25,""))))))</f>
        <v>59305</v>
      </c>
      <c r="I30" s="325" t="str">
        <f>IF(SUM(I17:J28) &lt;&gt; 0, "6212", "")</f>
        <v>6212</v>
      </c>
      <c r="J30" s="326"/>
      <c r="V30" s="55"/>
      <c r="W30" s="106"/>
      <c r="X30" s="106"/>
      <c r="Y30" s="214"/>
      <c r="AA30" s="57"/>
      <c r="AB30" s="57"/>
      <c r="AC30" s="57"/>
      <c r="AJ30" s="57"/>
      <c r="AK30" s="57"/>
    </row>
    <row r="31" spans="1:37" ht="3.75" customHeight="1" thickTop="1">
      <c r="A31" s="204"/>
      <c r="B31" s="204"/>
      <c r="C31" s="204"/>
      <c r="D31" s="204"/>
      <c r="E31" s="204"/>
      <c r="F31" s="205"/>
      <c r="G31" s="91"/>
      <c r="H31" s="92"/>
      <c r="I31" s="92"/>
      <c r="J31" s="196"/>
      <c r="AA31" s="57"/>
      <c r="AB31" s="57"/>
      <c r="AC31" s="57"/>
      <c r="AJ31" s="57"/>
      <c r="AK31" s="57"/>
    </row>
    <row r="32" spans="1:37" ht="12.95" customHeight="1">
      <c r="A32" s="409" t="s">
        <v>238</v>
      </c>
      <c r="B32" s="409"/>
      <c r="C32" s="409"/>
      <c r="D32" s="409"/>
      <c r="E32" s="409"/>
      <c r="F32" s="410"/>
      <c r="G32" s="408" t="s">
        <v>184</v>
      </c>
      <c r="H32" s="389"/>
      <c r="I32" s="389"/>
      <c r="J32" s="389"/>
      <c r="AA32" s="57"/>
      <c r="AB32" s="57"/>
      <c r="AC32" s="57"/>
      <c r="AJ32" s="57"/>
      <c r="AK32" s="57"/>
    </row>
    <row r="33" spans="1:37" ht="12.95" customHeight="1">
      <c r="A33" s="384" t="s">
        <v>156</v>
      </c>
      <c r="B33" s="383"/>
      <c r="C33" s="383"/>
      <c r="D33" s="383"/>
      <c r="E33" s="383"/>
      <c r="F33" s="407"/>
      <c r="G33" s="411" t="s">
        <v>81</v>
      </c>
      <c r="H33" s="406"/>
      <c r="I33" s="405" t="s">
        <v>83</v>
      </c>
      <c r="J33" s="406"/>
      <c r="AA33" s="57"/>
      <c r="AB33" s="57"/>
      <c r="AC33" s="57"/>
      <c r="AJ33" s="57"/>
      <c r="AK33" s="57"/>
    </row>
    <row r="34" spans="1:37" ht="12.95" customHeight="1">
      <c r="A34" s="389" t="s">
        <v>76</v>
      </c>
      <c r="B34" s="389"/>
      <c r="C34" s="389"/>
      <c r="D34" s="389"/>
      <c r="E34" s="389"/>
      <c r="F34" s="390"/>
      <c r="G34" s="382" t="s">
        <v>82</v>
      </c>
      <c r="H34" s="383"/>
      <c r="I34" s="384" t="s">
        <v>84</v>
      </c>
      <c r="J34" s="385"/>
      <c r="AA34" s="57"/>
      <c r="AB34" s="57"/>
      <c r="AC34" s="57"/>
      <c r="AJ34" s="57"/>
      <c r="AK34" s="57"/>
    </row>
    <row r="35" spans="1:37" ht="12.95" customHeight="1">
      <c r="A35" s="386" t="s">
        <v>79</v>
      </c>
      <c r="B35" s="387"/>
      <c r="C35" s="387"/>
      <c r="D35" s="387"/>
      <c r="E35" s="388"/>
      <c r="F35" s="93" t="s">
        <v>17</v>
      </c>
      <c r="G35" s="380" t="s">
        <v>69</v>
      </c>
      <c r="H35" s="381"/>
      <c r="I35" s="404" t="s">
        <v>69</v>
      </c>
      <c r="J35" s="381"/>
      <c r="AA35" s="57"/>
      <c r="AB35" s="57"/>
      <c r="AC35" s="57"/>
      <c r="AJ35" s="57"/>
      <c r="AK35" s="57"/>
    </row>
    <row r="36" spans="1:37" ht="12.95" customHeight="1">
      <c r="A36" s="386" t="s">
        <v>183</v>
      </c>
      <c r="B36" s="387"/>
      <c r="C36" s="387"/>
      <c r="D36" s="387"/>
      <c r="E36" s="388"/>
      <c r="F36" s="93" t="s">
        <v>69</v>
      </c>
      <c r="G36" s="380" t="s">
        <v>69</v>
      </c>
      <c r="H36" s="381"/>
      <c r="I36" s="404" t="s">
        <v>69</v>
      </c>
      <c r="J36" s="381"/>
      <c r="AA36" s="57"/>
      <c r="AB36" s="57"/>
      <c r="AC36" s="57"/>
      <c r="AJ36" s="57"/>
      <c r="AK36" s="57"/>
    </row>
    <row r="37" spans="1:37" ht="3" customHeight="1">
      <c r="A37" s="80"/>
      <c r="B37" s="80"/>
      <c r="C37" s="80"/>
      <c r="D37" s="80"/>
      <c r="E37" s="80"/>
      <c r="F37" s="80"/>
      <c r="G37" s="80"/>
      <c r="H37" s="80"/>
      <c r="I37" s="80"/>
      <c r="J37" s="80"/>
      <c r="AA37" s="57"/>
      <c r="AB37" s="57"/>
      <c r="AC37" s="57"/>
    </row>
    <row r="38" spans="1:37" ht="5.0999999999999996" customHeight="1">
      <c r="AA38" s="57"/>
      <c r="AB38" s="57"/>
      <c r="AC38" s="57"/>
    </row>
    <row r="39" spans="1:37" ht="12.75" customHeight="1">
      <c r="B39" s="94"/>
      <c r="C39" s="94"/>
      <c r="D39" s="94"/>
      <c r="E39" s="94"/>
      <c r="AA39" s="57"/>
      <c r="AB39" s="57"/>
      <c r="AC39" s="57"/>
    </row>
    <row r="40" spans="1:37" ht="12.75" customHeight="1">
      <c r="A40" s="94" t="s">
        <v>80</v>
      </c>
      <c r="B40" s="94"/>
      <c r="C40" s="94"/>
      <c r="D40" s="94"/>
      <c r="E40" s="94"/>
      <c r="G40" s="398" t="s">
        <v>102</v>
      </c>
      <c r="H40" s="399"/>
      <c r="I40" s="399"/>
      <c r="J40" s="400"/>
      <c r="AA40" s="57"/>
      <c r="AB40" s="57"/>
      <c r="AC40" s="57"/>
    </row>
    <row r="41" spans="1:37">
      <c r="A41" s="94" t="s">
        <v>165</v>
      </c>
      <c r="B41" s="94"/>
      <c r="C41" s="94"/>
      <c r="D41" s="94"/>
      <c r="E41" s="94"/>
      <c r="G41" s="401" t="s">
        <v>259</v>
      </c>
      <c r="H41" s="402"/>
      <c r="I41" s="402"/>
      <c r="J41" s="403"/>
      <c r="AA41" s="57"/>
      <c r="AB41" s="57"/>
      <c r="AC41" s="57"/>
    </row>
    <row r="42" spans="1:37">
      <c r="A42" s="95"/>
      <c r="B42" s="95"/>
      <c r="C42" s="95"/>
      <c r="D42" s="95"/>
      <c r="E42" s="95"/>
      <c r="G42" s="391"/>
      <c r="H42" s="392"/>
      <c r="I42" s="392"/>
      <c r="J42" s="393"/>
      <c r="AA42" s="57"/>
      <c r="AB42" s="57"/>
      <c r="AC42" s="57"/>
    </row>
    <row r="43" spans="1:37">
      <c r="A43" s="397"/>
      <c r="B43" s="397"/>
      <c r="C43" s="397"/>
      <c r="D43" s="397"/>
      <c r="E43" s="397"/>
      <c r="G43" s="394"/>
      <c r="H43" s="395"/>
      <c r="I43" s="395"/>
      <c r="J43" s="396"/>
      <c r="AA43" s="57"/>
      <c r="AB43" s="57"/>
      <c r="AC43" s="57"/>
    </row>
    <row r="44" spans="1:37" ht="15" customHeight="1">
      <c r="A44" s="376" t="s">
        <v>157</v>
      </c>
      <c r="B44" s="376"/>
      <c r="C44" s="376"/>
      <c r="D44" s="376"/>
      <c r="E44" s="376"/>
      <c r="G44" s="377" t="s">
        <v>261</v>
      </c>
      <c r="H44" s="378"/>
      <c r="I44" s="378"/>
      <c r="J44" s="379"/>
      <c r="AA44" s="57"/>
      <c r="AB44" s="57"/>
      <c r="AC44" s="57"/>
    </row>
    <row r="45" spans="1:37">
      <c r="AA45" s="57"/>
      <c r="AB45" s="57"/>
      <c r="AC45" s="57"/>
    </row>
    <row r="46" spans="1:37">
      <c r="AA46" s="57"/>
      <c r="AB46" s="57"/>
      <c r="AC46" s="57"/>
    </row>
    <row r="50" spans="8:8">
      <c r="H50" s="96"/>
    </row>
    <row r="51" spans="8:8">
      <c r="H51" s="55"/>
    </row>
  </sheetData>
  <sheetProtection algorithmName="SHA-512" hashValue="LLPsCZDRBi5PvDr90ry4+X8rkDZELcEQ30NW62B4zaJ0U4n+vCLjeLTDMDK/DdpYkqpwb09w5etdQudK29h7DA==" saltValue="4sj+AGTOYRmIvZvi02ht/A==" spinCount="100000" sheet="1" selectLockedCells="1"/>
  <mergeCells count="64">
    <mergeCell ref="B22:C22"/>
    <mergeCell ref="B23:C23"/>
    <mergeCell ref="B17:C17"/>
    <mergeCell ref="B18:C18"/>
    <mergeCell ref="B19:C19"/>
    <mergeCell ref="B20:C20"/>
    <mergeCell ref="B21:C21"/>
    <mergeCell ref="I33:J33"/>
    <mergeCell ref="A33:F33"/>
    <mergeCell ref="G32:J32"/>
    <mergeCell ref="A32:F32"/>
    <mergeCell ref="G33:H33"/>
    <mergeCell ref="A44:E44"/>
    <mergeCell ref="G44:J44"/>
    <mergeCell ref="G36:H36"/>
    <mergeCell ref="G34:H34"/>
    <mergeCell ref="I34:J34"/>
    <mergeCell ref="A36:E36"/>
    <mergeCell ref="A34:F34"/>
    <mergeCell ref="G42:J43"/>
    <mergeCell ref="A43:E43"/>
    <mergeCell ref="G40:J40"/>
    <mergeCell ref="G41:J41"/>
    <mergeCell ref="I35:J35"/>
    <mergeCell ref="I36:J36"/>
    <mergeCell ref="G35:H35"/>
    <mergeCell ref="A35:E35"/>
    <mergeCell ref="A2:F2"/>
    <mergeCell ref="A6:B6"/>
    <mergeCell ref="C6:H6"/>
    <mergeCell ref="B15:C16"/>
    <mergeCell ref="A15:A16"/>
    <mergeCell ref="H15:H16"/>
    <mergeCell ref="A5:B5"/>
    <mergeCell ref="A12:C12"/>
    <mergeCell ref="D12:G12"/>
    <mergeCell ref="C5:H5"/>
    <mergeCell ref="D13:J13"/>
    <mergeCell ref="A13:C13"/>
    <mergeCell ref="I12:J12"/>
    <mergeCell ref="I10:J10"/>
    <mergeCell ref="G15:G16"/>
    <mergeCell ref="D15:F16"/>
    <mergeCell ref="B24:C24"/>
    <mergeCell ref="B25:C25"/>
    <mergeCell ref="D28:F28"/>
    <mergeCell ref="D25:F25"/>
    <mergeCell ref="D26:F26"/>
    <mergeCell ref="D27:F27"/>
    <mergeCell ref="B28:C28"/>
    <mergeCell ref="B26:C26"/>
    <mergeCell ref="B27:C27"/>
    <mergeCell ref="I30:J30"/>
    <mergeCell ref="I6:J6"/>
    <mergeCell ref="I15:I16"/>
    <mergeCell ref="J15:J16"/>
    <mergeCell ref="D22:F22"/>
    <mergeCell ref="D23:F23"/>
    <mergeCell ref="D24:F24"/>
    <mergeCell ref="D17:F17"/>
    <mergeCell ref="D18:F18"/>
    <mergeCell ref="D19:F19"/>
    <mergeCell ref="D20:F20"/>
    <mergeCell ref="D21:F21"/>
  </mergeCells>
  <phoneticPr fontId="3" type="noConversion"/>
  <dataValidations count="4">
    <dataValidation type="list" allowBlank="1" showInputMessage="1" showErrorMessage="1" sqref="B17:B28" xr:uid="{63DDA05E-4D48-4CF2-9D8C-87338C83ED8B}">
      <formula1>"1. Bundesliga, 2. Bundesliga, Regionalliga"</formula1>
    </dataValidation>
    <dataValidation type="list" allowBlank="1" showInputMessage="1" showErrorMessage="1" sqref="D12:G12" xr:uid="{00000000-0002-0000-0100-000003000000}">
      <formula1>"bitte wählen, DBV, Gruppe SüdOst"</formula1>
    </dataValidation>
    <dataValidation type="list" allowBlank="1" showInputMessage="1" showErrorMessage="1" sqref="F35:G36 I35:I36" xr:uid="{00000000-0002-0000-0100-000000000000}">
      <formula1>"x,o"</formula1>
    </dataValidation>
    <dataValidation type="list" allowBlank="1" showInputMessage="1" showErrorMessage="1" sqref="G17:G28" xr:uid="{63EA7CD4-D6D3-4863-A161-E9BB19A0950D}">
      <formula1>"BWBV, BVS, BBV"</formula1>
    </dataValidation>
  </dataValidations>
  <printOptions horizontalCentered="1" verticalCentered="1"/>
  <pageMargins left="0" right="0" top="0" bottom="0" header="0.31496062992125984" footer="0.31496062992125984"/>
  <pageSetup paperSize="9" orientation="portrait" r:id="rId1"/>
  <colBreaks count="1" manualBreakCount="1">
    <brk id="11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0C7B5-1E43-4FA9-B9E0-8DBDE9629210}">
  <sheetPr>
    <tabColor rgb="FF009FE3"/>
  </sheetPr>
  <dimension ref="A1:G35"/>
  <sheetViews>
    <sheetView showGridLines="0" zoomScaleNormal="100" workbookViewId="0">
      <selection activeCell="G17" sqref="G17"/>
    </sheetView>
  </sheetViews>
  <sheetFormatPr baseColWidth="10" defaultRowHeight="12.75"/>
  <cols>
    <col min="1" max="3" width="10" customWidth="1"/>
    <col min="4" max="4" width="21.28515625" customWidth="1"/>
    <col min="5" max="5" width="68.7109375" customWidth="1"/>
  </cols>
  <sheetData>
    <row r="1" spans="1:5" ht="20.25">
      <c r="A1" s="427" t="s">
        <v>81</v>
      </c>
      <c r="B1" s="427"/>
      <c r="C1" s="427"/>
      <c r="D1" s="427"/>
      <c r="E1" s="427"/>
    </row>
    <row r="2" spans="1:5" ht="20.25">
      <c r="A2" s="427" t="s">
        <v>202</v>
      </c>
      <c r="B2" s="427"/>
      <c r="C2" s="427"/>
      <c r="D2" s="427"/>
      <c r="E2" s="427"/>
    </row>
    <row r="3" spans="1:5" ht="20.25">
      <c r="A3" s="427" t="s">
        <v>203</v>
      </c>
      <c r="B3" s="427"/>
      <c r="C3" s="427"/>
      <c r="D3" s="427"/>
      <c r="E3" s="427"/>
    </row>
    <row r="4" spans="1:5">
      <c r="A4" s="159"/>
      <c r="B4" s="159"/>
      <c r="C4" s="159"/>
      <c r="D4" s="159"/>
    </row>
    <row r="5" spans="1:5">
      <c r="A5" s="159"/>
      <c r="B5" s="159"/>
      <c r="C5" s="159"/>
      <c r="D5" s="159"/>
    </row>
    <row r="6" spans="1:5" ht="27.75" customHeight="1">
      <c r="A6" s="428" t="s">
        <v>204</v>
      </c>
      <c r="B6" s="429"/>
      <c r="C6" s="430"/>
      <c r="D6" s="431"/>
      <c r="E6" s="432"/>
    </row>
    <row r="7" spans="1:5" ht="27.75" customHeight="1">
      <c r="A7" s="428" t="s">
        <v>205</v>
      </c>
      <c r="B7" s="429"/>
      <c r="C7" s="430"/>
      <c r="D7" s="431"/>
      <c r="E7" s="432"/>
    </row>
    <row r="8" spans="1:5" ht="27.75" customHeight="1">
      <c r="A8" s="428" t="s">
        <v>206</v>
      </c>
      <c r="B8" s="429"/>
      <c r="C8" s="430"/>
      <c r="D8" s="431"/>
      <c r="E8" s="432"/>
    </row>
    <row r="9" spans="1:5" ht="27.75" customHeight="1">
      <c r="A9" s="428" t="s">
        <v>207</v>
      </c>
      <c r="B9" s="429"/>
      <c r="C9" s="430"/>
      <c r="D9" s="431"/>
      <c r="E9" s="432"/>
    </row>
    <row r="10" spans="1:5" ht="27.75" customHeight="1">
      <c r="A10" s="428" t="s">
        <v>208</v>
      </c>
      <c r="B10" s="429"/>
      <c r="C10" s="430"/>
      <c r="D10" s="431"/>
      <c r="E10" s="432"/>
    </row>
    <row r="11" spans="1:5" ht="27.75" customHeight="1">
      <c r="A11" s="428" t="s">
        <v>209</v>
      </c>
      <c r="B11" s="429"/>
      <c r="C11" s="430"/>
      <c r="D11" s="431"/>
      <c r="E11" s="432"/>
    </row>
    <row r="12" spans="1:5" ht="14.25">
      <c r="A12" s="160"/>
      <c r="B12" s="160"/>
      <c r="C12" s="160"/>
      <c r="D12" s="160"/>
    </row>
    <row r="13" spans="1:5" ht="14.25">
      <c r="A13" s="160"/>
      <c r="B13" s="160"/>
      <c r="C13" s="160"/>
      <c r="D13" s="160"/>
    </row>
    <row r="14" spans="1:5" ht="31.5" customHeight="1">
      <c r="A14" s="414" t="s">
        <v>217</v>
      </c>
      <c r="B14" s="414"/>
      <c r="C14" s="414"/>
      <c r="D14" s="414"/>
      <c r="E14" s="414"/>
    </row>
    <row r="15" spans="1:5" ht="19.5" customHeight="1">
      <c r="A15" s="414" t="s">
        <v>214</v>
      </c>
      <c r="B15" s="414"/>
      <c r="C15" s="414"/>
      <c r="D15" s="414"/>
      <c r="E15" s="164" t="s">
        <v>69</v>
      </c>
    </row>
    <row r="16" spans="1:5" ht="19.5" customHeight="1">
      <c r="A16" s="414" t="s">
        <v>213</v>
      </c>
      <c r="B16" s="414"/>
      <c r="C16" s="414"/>
      <c r="D16" s="414"/>
      <c r="E16" s="164" t="s">
        <v>69</v>
      </c>
    </row>
    <row r="17" spans="1:7" ht="19.5" customHeight="1">
      <c r="A17" s="414" t="s">
        <v>215</v>
      </c>
      <c r="B17" s="414"/>
      <c r="C17" s="414"/>
      <c r="D17" s="414"/>
      <c r="E17" s="164" t="s">
        <v>69</v>
      </c>
    </row>
    <row r="18" spans="1:7" ht="31.5" customHeight="1">
      <c r="A18" s="425" t="s">
        <v>216</v>
      </c>
      <c r="B18" s="425"/>
      <c r="C18" s="425"/>
      <c r="D18" s="425"/>
      <c r="E18" s="425"/>
    </row>
    <row r="19" spans="1:7" ht="17.25" customHeight="1">
      <c r="B19" s="163"/>
      <c r="C19" s="163"/>
      <c r="D19" s="165" t="s">
        <v>218</v>
      </c>
      <c r="E19" s="181">
        <v>2024</v>
      </c>
    </row>
    <row r="20" spans="1:7" ht="31.5" customHeight="1">
      <c r="A20" s="414" t="s">
        <v>212</v>
      </c>
      <c r="B20" s="414"/>
      <c r="C20" s="414"/>
      <c r="D20" s="414"/>
      <c r="E20" s="166"/>
      <c r="G20" s="1"/>
    </row>
    <row r="21" spans="1:7" ht="22.5" customHeight="1">
      <c r="A21" s="425" t="s">
        <v>234</v>
      </c>
      <c r="B21" s="425"/>
      <c r="C21" s="425"/>
      <c r="D21" s="425"/>
      <c r="E21" s="425"/>
    </row>
    <row r="22" spans="1:7" ht="15.75" customHeight="1">
      <c r="A22" s="163"/>
      <c r="B22" s="163"/>
      <c r="C22" s="163"/>
      <c r="D22" s="163"/>
      <c r="E22" s="163"/>
    </row>
    <row r="23" spans="1:7" ht="29.25" customHeight="1">
      <c r="A23" s="426" t="s">
        <v>224</v>
      </c>
      <c r="B23" s="426"/>
      <c r="C23" s="426"/>
      <c r="D23" s="426"/>
      <c r="E23" s="426"/>
    </row>
    <row r="24" spans="1:7" ht="14.25">
      <c r="A24" s="160"/>
      <c r="B24" s="160"/>
      <c r="C24" s="160"/>
      <c r="D24" s="160"/>
    </row>
    <row r="25" spans="1:7" ht="14.25">
      <c r="A25" s="160" t="s">
        <v>210</v>
      </c>
      <c r="B25" s="160"/>
      <c r="C25" s="160"/>
      <c r="D25" s="160"/>
    </row>
    <row r="26" spans="1:7" ht="14.25">
      <c r="A26" s="160" t="s">
        <v>211</v>
      </c>
      <c r="B26" s="160"/>
      <c r="C26" s="160"/>
      <c r="D26" s="160"/>
    </row>
    <row r="27" spans="1:7">
      <c r="A27" s="161"/>
      <c r="B27" s="161"/>
      <c r="C27" s="161"/>
      <c r="D27" s="161"/>
    </row>
    <row r="28" spans="1:7" ht="19.5" customHeight="1">
      <c r="A28" s="419"/>
      <c r="B28" s="420"/>
      <c r="C28" s="420"/>
      <c r="D28" s="420"/>
      <c r="E28" s="421"/>
    </row>
    <row r="29" spans="1:7" ht="19.5" customHeight="1">
      <c r="A29" s="422"/>
      <c r="B29" s="423"/>
      <c r="C29" s="423"/>
      <c r="D29" s="423"/>
      <c r="E29" s="424"/>
    </row>
    <row r="30" spans="1:7" ht="14.25">
      <c r="A30" s="415" t="s">
        <v>219</v>
      </c>
      <c r="B30" s="416"/>
      <c r="C30" s="416"/>
      <c r="D30" s="416"/>
      <c r="E30" s="417"/>
    </row>
    <row r="31" spans="1:7">
      <c r="A31" s="418" t="s">
        <v>220</v>
      </c>
      <c r="B31" s="418"/>
      <c r="C31" s="418"/>
      <c r="D31" s="418"/>
      <c r="E31" s="418"/>
    </row>
    <row r="32" spans="1:7">
      <c r="A32" s="161"/>
      <c r="B32" s="161"/>
      <c r="C32" s="161"/>
      <c r="D32" s="161"/>
    </row>
    <row r="33" spans="1:4">
      <c r="A33" s="162"/>
      <c r="B33" s="162"/>
      <c r="C33" s="162"/>
      <c r="D33" s="162"/>
    </row>
    <row r="34" spans="1:4">
      <c r="A34" s="162"/>
      <c r="B34" s="162"/>
      <c r="C34" s="162"/>
      <c r="D34" s="162"/>
    </row>
    <row r="35" spans="1:4">
      <c r="A35" s="162"/>
      <c r="B35" s="162"/>
      <c r="C35" s="162"/>
      <c r="D35" s="162"/>
    </row>
  </sheetData>
  <sheetProtection algorithmName="SHA-512" hashValue="WuOmtngNDNrr27iH9SfcOEBZpR7Fw3ImvrpWrl7ZipMmKjFV3pRSnDlBCB8KdzjY79ir0rjDqSzjMoc1XeDwVw==" saltValue="2JetIPIEHBuWxcSnMmTHug==" spinCount="100000" sheet="1" selectLockedCells="1"/>
  <mergeCells count="26">
    <mergeCell ref="A1:E1"/>
    <mergeCell ref="A2:E2"/>
    <mergeCell ref="A3:E3"/>
    <mergeCell ref="A21:E21"/>
    <mergeCell ref="A6:B6"/>
    <mergeCell ref="A7:B7"/>
    <mergeCell ref="A8:B8"/>
    <mergeCell ref="A9:B9"/>
    <mergeCell ref="A10:B10"/>
    <mergeCell ref="A11:B11"/>
    <mergeCell ref="C6:E6"/>
    <mergeCell ref="C7:E7"/>
    <mergeCell ref="C8:E8"/>
    <mergeCell ref="C9:E9"/>
    <mergeCell ref="C10:E10"/>
    <mergeCell ref="C11:E11"/>
    <mergeCell ref="A14:E14"/>
    <mergeCell ref="A30:E30"/>
    <mergeCell ref="A31:E31"/>
    <mergeCell ref="A28:E29"/>
    <mergeCell ref="A15:D15"/>
    <mergeCell ref="A16:D16"/>
    <mergeCell ref="A17:D17"/>
    <mergeCell ref="A18:E18"/>
    <mergeCell ref="A20:D20"/>
    <mergeCell ref="A23:E23"/>
  </mergeCells>
  <dataValidations count="1">
    <dataValidation type="list" allowBlank="1" showInputMessage="1" showErrorMessage="1" sqref="E15:E17" xr:uid="{8EC2D443-9CD1-4909-A232-A21A31CB0199}">
      <formula1>"x,o"</formula1>
    </dataValidation>
  </dataValidations>
  <pageMargins left="0.7" right="0.7" top="0.78740157499999996" bottom="0.78740157499999996" header="0.3" footer="0.3"/>
  <pageSetup paperSize="9" scale="7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09EA7-5EDE-4A02-B369-A0D9FD590EA3}">
  <sheetPr>
    <tabColor rgb="FF009FE3"/>
  </sheetPr>
  <dimension ref="A1:E37"/>
  <sheetViews>
    <sheetView showGridLines="0" zoomScaleNormal="100" workbookViewId="0">
      <selection activeCell="G17" sqref="G17"/>
    </sheetView>
  </sheetViews>
  <sheetFormatPr baseColWidth="10" defaultRowHeight="12.75"/>
  <cols>
    <col min="1" max="3" width="10" customWidth="1"/>
    <col min="4" max="4" width="21.28515625" customWidth="1"/>
    <col min="5" max="5" width="68.7109375" customWidth="1"/>
  </cols>
  <sheetData>
    <row r="1" spans="1:5" ht="20.25">
      <c r="A1" s="427" t="s">
        <v>232</v>
      </c>
      <c r="B1" s="427"/>
      <c r="C1" s="427"/>
      <c r="D1" s="427"/>
      <c r="E1" s="427"/>
    </row>
    <row r="2" spans="1:5">
      <c r="A2" s="159"/>
      <c r="B2" s="159"/>
      <c r="C2" s="159"/>
      <c r="D2" s="159"/>
    </row>
    <row r="3" spans="1:5">
      <c r="A3" s="159"/>
      <c r="B3" s="159"/>
      <c r="C3" s="159"/>
      <c r="D3" s="159"/>
    </row>
    <row r="4" spans="1:5" ht="27.75" customHeight="1">
      <c r="A4" s="428" t="s">
        <v>204</v>
      </c>
      <c r="B4" s="429"/>
      <c r="C4" s="430"/>
      <c r="D4" s="431"/>
      <c r="E4" s="432"/>
    </row>
    <row r="5" spans="1:5" ht="27.75" customHeight="1">
      <c r="A5" s="428" t="s">
        <v>205</v>
      </c>
      <c r="B5" s="429"/>
      <c r="C5" s="430"/>
      <c r="D5" s="431"/>
      <c r="E5" s="432"/>
    </row>
    <row r="6" spans="1:5" ht="27.75" customHeight="1">
      <c r="A6" s="428" t="s">
        <v>206</v>
      </c>
      <c r="B6" s="429"/>
      <c r="C6" s="430"/>
      <c r="D6" s="431"/>
      <c r="E6" s="432"/>
    </row>
    <row r="7" spans="1:5" ht="27.75" customHeight="1">
      <c r="A7" s="428" t="s">
        <v>207</v>
      </c>
      <c r="B7" s="429"/>
      <c r="C7" s="430"/>
      <c r="D7" s="431"/>
      <c r="E7" s="432"/>
    </row>
    <row r="8" spans="1:5" ht="27.75" customHeight="1">
      <c r="A8" s="428" t="s">
        <v>208</v>
      </c>
      <c r="B8" s="429"/>
      <c r="C8" s="430"/>
      <c r="D8" s="431"/>
      <c r="E8" s="432"/>
    </row>
    <row r="9" spans="1:5" ht="27.75" customHeight="1">
      <c r="A9" s="428" t="s">
        <v>221</v>
      </c>
      <c r="B9" s="429"/>
      <c r="C9" s="430"/>
      <c r="D9" s="431"/>
      <c r="E9" s="432"/>
    </row>
    <row r="10" spans="1:5" ht="27.75" customHeight="1">
      <c r="A10" s="428" t="s">
        <v>222</v>
      </c>
      <c r="B10" s="429"/>
      <c r="C10" s="430"/>
      <c r="D10" s="431"/>
      <c r="E10" s="432"/>
    </row>
    <row r="11" spans="1:5" ht="14.25">
      <c r="A11" s="160"/>
      <c r="B11" s="160"/>
      <c r="C11" s="160"/>
      <c r="D11" s="160"/>
    </row>
    <row r="12" spans="1:5" ht="14.25">
      <c r="A12" s="160"/>
      <c r="B12" s="160"/>
      <c r="C12" s="160"/>
      <c r="D12" s="160"/>
    </row>
    <row r="13" spans="1:5" ht="31.5" customHeight="1">
      <c r="A13" s="414" t="s">
        <v>223</v>
      </c>
      <c r="B13" s="414"/>
      <c r="C13" s="414"/>
      <c r="D13" s="414"/>
      <c r="E13" s="414"/>
    </row>
    <row r="14" spans="1:5" ht="19.5" customHeight="1">
      <c r="A14" s="414" t="s">
        <v>214</v>
      </c>
      <c r="B14" s="414"/>
      <c r="C14" s="414"/>
      <c r="D14" s="414"/>
      <c r="E14" s="164" t="s">
        <v>69</v>
      </c>
    </row>
    <row r="15" spans="1:5" ht="19.5" customHeight="1">
      <c r="A15" s="414" t="s">
        <v>213</v>
      </c>
      <c r="B15" s="414"/>
      <c r="C15" s="414"/>
      <c r="D15" s="414"/>
      <c r="E15" s="164" t="s">
        <v>69</v>
      </c>
    </row>
    <row r="16" spans="1:5" ht="19.5" customHeight="1">
      <c r="A16" s="414" t="s">
        <v>215</v>
      </c>
      <c r="B16" s="414"/>
      <c r="C16" s="414"/>
      <c r="D16" s="414"/>
      <c r="E16" s="164" t="s">
        <v>69</v>
      </c>
    </row>
    <row r="17" spans="1:5" ht="31.5" customHeight="1">
      <c r="A17" s="425" t="s">
        <v>216</v>
      </c>
      <c r="B17" s="425"/>
      <c r="C17" s="425"/>
      <c r="D17" s="425"/>
      <c r="E17" s="425"/>
    </row>
    <row r="18" spans="1:5" ht="17.25" customHeight="1">
      <c r="B18" s="163"/>
      <c r="C18" s="163"/>
      <c r="D18" s="165" t="s">
        <v>218</v>
      </c>
      <c r="E18" s="181">
        <v>2024</v>
      </c>
    </row>
    <row r="19" spans="1:5" ht="31.5" customHeight="1">
      <c r="A19" s="425" t="s">
        <v>233</v>
      </c>
      <c r="B19" s="425"/>
      <c r="C19" s="425"/>
      <c r="D19" s="425"/>
      <c r="E19" s="433"/>
    </row>
    <row r="20" spans="1:5" ht="35.25" customHeight="1">
      <c r="A20" s="434"/>
      <c r="B20" s="435"/>
      <c r="C20" s="435"/>
      <c r="D20" s="435"/>
      <c r="E20" s="436"/>
    </row>
    <row r="21" spans="1:5" ht="35.25" customHeight="1">
      <c r="A21" s="434"/>
      <c r="B21" s="435"/>
      <c r="C21" s="435"/>
      <c r="D21" s="435"/>
      <c r="E21" s="436"/>
    </row>
    <row r="22" spans="1:5" ht="35.25" customHeight="1">
      <c r="A22" s="434"/>
      <c r="B22" s="435"/>
      <c r="C22" s="435"/>
      <c r="D22" s="435"/>
      <c r="E22" s="436"/>
    </row>
    <row r="23" spans="1:5" ht="15.75" customHeight="1">
      <c r="A23" s="163"/>
      <c r="B23" s="163"/>
      <c r="C23" s="163"/>
      <c r="D23" s="163"/>
      <c r="E23" s="163"/>
    </row>
    <row r="24" spans="1:5" ht="29.25" customHeight="1">
      <c r="A24" s="425" t="s">
        <v>225</v>
      </c>
      <c r="B24" s="425"/>
      <c r="C24" s="425"/>
      <c r="D24" s="425"/>
      <c r="E24" s="425"/>
    </row>
    <row r="25" spans="1:5" ht="14.25">
      <c r="A25" s="160" t="s">
        <v>226</v>
      </c>
      <c r="B25" s="160"/>
      <c r="C25" s="160"/>
      <c r="D25" s="160"/>
    </row>
    <row r="26" spans="1:5" ht="14.25">
      <c r="A26" s="160"/>
      <c r="B26" s="160"/>
      <c r="C26" s="160"/>
      <c r="D26" s="160"/>
    </row>
    <row r="27" spans="1:5" ht="14.25">
      <c r="A27" s="160" t="s">
        <v>210</v>
      </c>
      <c r="B27" s="160"/>
      <c r="C27" s="160"/>
      <c r="D27" s="160"/>
    </row>
    <row r="28" spans="1:5" ht="14.25">
      <c r="A28" s="160" t="s">
        <v>211</v>
      </c>
      <c r="B28" s="160"/>
      <c r="C28" s="160"/>
      <c r="D28" s="160"/>
    </row>
    <row r="29" spans="1:5">
      <c r="A29" s="161"/>
      <c r="B29" s="161"/>
      <c r="C29" s="161"/>
      <c r="D29" s="161"/>
    </row>
    <row r="30" spans="1:5" ht="19.5" customHeight="1">
      <c r="A30" s="419"/>
      <c r="B30" s="420"/>
      <c r="C30" s="420"/>
      <c r="D30" s="420"/>
      <c r="E30" s="421"/>
    </row>
    <row r="31" spans="1:5" ht="19.5" customHeight="1">
      <c r="A31" s="422"/>
      <c r="B31" s="423"/>
      <c r="C31" s="423"/>
      <c r="D31" s="423"/>
      <c r="E31" s="424"/>
    </row>
    <row r="32" spans="1:5" ht="14.25">
      <c r="A32" s="415" t="s">
        <v>219</v>
      </c>
      <c r="B32" s="416"/>
      <c r="C32" s="416"/>
      <c r="D32" s="416"/>
      <c r="E32" s="417"/>
    </row>
    <row r="33" spans="1:5">
      <c r="A33" s="418" t="s">
        <v>220</v>
      </c>
      <c r="B33" s="418"/>
      <c r="C33" s="418"/>
      <c r="D33" s="418"/>
      <c r="E33" s="418"/>
    </row>
    <row r="34" spans="1:5">
      <c r="A34" s="161"/>
      <c r="B34" s="161"/>
      <c r="C34" s="161"/>
      <c r="D34" s="161"/>
    </row>
    <row r="35" spans="1:5">
      <c r="A35" s="162"/>
      <c r="B35" s="162"/>
      <c r="C35" s="162"/>
      <c r="D35" s="162"/>
    </row>
    <row r="36" spans="1:5">
      <c r="A36" s="162"/>
      <c r="B36" s="162"/>
      <c r="C36" s="162"/>
      <c r="D36" s="162"/>
    </row>
    <row r="37" spans="1:5">
      <c r="A37" s="162"/>
      <c r="B37" s="162"/>
      <c r="C37" s="162"/>
      <c r="D37" s="162"/>
    </row>
  </sheetData>
  <sheetProtection algorithmName="SHA-512" hashValue="chlfuYx8bTB+lueJ9JHFFvt86kj9aa/OwASJRPKIj0xCbXHsam4CMQrISA30S/56BNyl0nSsFfQ2LkvvRqjN+w==" saltValue="ZUZuHDmionO0yq9JRZ4Dvg==" spinCount="100000" sheet="1" selectLockedCells="1"/>
  <mergeCells count="28">
    <mergeCell ref="A1:E1"/>
    <mergeCell ref="A4:B4"/>
    <mergeCell ref="C4:E4"/>
    <mergeCell ref="A5:B5"/>
    <mergeCell ref="C5:E5"/>
    <mergeCell ref="A6:B6"/>
    <mergeCell ref="C6:E6"/>
    <mergeCell ref="A7:B7"/>
    <mergeCell ref="C7:E7"/>
    <mergeCell ref="A8:B8"/>
    <mergeCell ref="C8:E8"/>
    <mergeCell ref="A9:B9"/>
    <mergeCell ref="C9:E9"/>
    <mergeCell ref="A13:E13"/>
    <mergeCell ref="A14:D14"/>
    <mergeCell ref="A15:D15"/>
    <mergeCell ref="A32:E32"/>
    <mergeCell ref="A33:E33"/>
    <mergeCell ref="A10:B10"/>
    <mergeCell ref="C10:E10"/>
    <mergeCell ref="A19:E19"/>
    <mergeCell ref="A21:E21"/>
    <mergeCell ref="A22:E22"/>
    <mergeCell ref="A17:E17"/>
    <mergeCell ref="A20:E20"/>
    <mergeCell ref="A24:E24"/>
    <mergeCell ref="A30:E31"/>
    <mergeCell ref="A16:D16"/>
  </mergeCells>
  <dataValidations count="1">
    <dataValidation type="list" allowBlank="1" showInputMessage="1" showErrorMessage="1" sqref="E14:E16" xr:uid="{E53C4323-5236-4CBA-B392-51DBD0828B9F}">
      <formula1>"x,o"</formula1>
    </dataValidation>
  </dataValidations>
  <pageMargins left="0.7" right="0.7" top="0.78740157499999996" bottom="0.78740157499999996" header="0.3" footer="0.3"/>
  <pageSetup paperSize="9" scale="7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tabColor rgb="FFFFC000"/>
    <pageSetUpPr fitToPage="1"/>
  </sheetPr>
  <dimension ref="A1:AD61"/>
  <sheetViews>
    <sheetView showGridLines="0" zoomScale="90" zoomScaleNormal="90" workbookViewId="0">
      <selection activeCell="G17" sqref="G17"/>
    </sheetView>
  </sheetViews>
  <sheetFormatPr baseColWidth="10" defaultColWidth="11.5703125" defaultRowHeight="14.25"/>
  <cols>
    <col min="1" max="1" width="22.7109375" style="22" customWidth="1"/>
    <col min="2" max="4" width="16.5703125" style="22" customWidth="1"/>
    <col min="5" max="5" width="16.42578125" style="22" customWidth="1"/>
    <col min="6" max="9" width="15" style="22" customWidth="1"/>
    <col min="10" max="10" width="16" style="22" customWidth="1"/>
    <col min="11" max="11" width="3.42578125" style="22" customWidth="1"/>
    <col min="12" max="16384" width="11.5703125" style="22"/>
  </cols>
  <sheetData>
    <row r="1" spans="1:30" ht="14.25" customHeight="1">
      <c r="A1" s="440" t="s">
        <v>267</v>
      </c>
      <c r="B1" s="440"/>
      <c r="C1" s="440"/>
      <c r="D1" s="440"/>
      <c r="E1" s="440"/>
      <c r="F1" s="440"/>
      <c r="G1" s="153"/>
      <c r="H1" s="143"/>
    </row>
    <row r="2" spans="1:30" ht="14.25" customHeight="1">
      <c r="A2" s="440"/>
      <c r="B2" s="440"/>
      <c r="C2" s="440"/>
      <c r="D2" s="440"/>
      <c r="E2" s="440"/>
      <c r="F2" s="440"/>
      <c r="G2" s="153"/>
      <c r="H2" s="143"/>
    </row>
    <row r="3" spans="1:30" ht="14.25" customHeight="1">
      <c r="A3" s="440"/>
      <c r="B3" s="440"/>
      <c r="C3" s="440"/>
      <c r="D3" s="440"/>
      <c r="E3" s="440"/>
      <c r="F3" s="440"/>
      <c r="G3" s="153"/>
      <c r="H3" s="143"/>
    </row>
    <row r="4" spans="1:30" ht="14.25" customHeight="1">
      <c r="A4" s="440"/>
      <c r="B4" s="440"/>
      <c r="C4" s="440"/>
      <c r="D4" s="440"/>
      <c r="E4" s="440"/>
      <c r="F4" s="440"/>
      <c r="G4" s="153"/>
      <c r="H4" s="143"/>
    </row>
    <row r="5" spans="1:30" ht="14.25" customHeight="1">
      <c r="A5" s="440"/>
      <c r="B5" s="440"/>
      <c r="C5" s="440"/>
      <c r="D5" s="440"/>
      <c r="E5" s="440"/>
      <c r="F5" s="440"/>
      <c r="G5" s="153"/>
      <c r="H5" s="143"/>
    </row>
    <row r="6" spans="1:30" ht="38.25" hidden="1">
      <c r="A6" s="24"/>
      <c r="B6" s="24"/>
      <c r="C6" s="24"/>
      <c r="D6" s="24"/>
      <c r="E6" s="24"/>
      <c r="F6" s="24"/>
      <c r="G6" s="24"/>
      <c r="H6" s="24"/>
    </row>
    <row r="7" spans="1:30" ht="54.75" hidden="1" customHeight="1">
      <c r="B7" s="438" t="s">
        <v>139</v>
      </c>
      <c r="C7" s="438"/>
      <c r="D7" s="438"/>
      <c r="E7" s="26"/>
      <c r="F7" s="26"/>
      <c r="G7" s="439" t="s">
        <v>166</v>
      </c>
      <c r="H7" s="439"/>
      <c r="I7" s="439"/>
      <c r="J7" s="439"/>
      <c r="K7" s="25"/>
    </row>
    <row r="8" spans="1:30" s="25" customFormat="1" ht="15" customHeight="1">
      <c r="A8" s="193" t="str">
        <f>'Hinweise Maßnahmenabrechnung'!O4</f>
        <v>SOD-Form 06/2024</v>
      </c>
      <c r="B8" s="27"/>
      <c r="C8" s="27"/>
      <c r="D8" s="27"/>
      <c r="E8" s="27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</row>
    <row r="9" spans="1:30" ht="24">
      <c r="A9" s="29"/>
      <c r="B9" s="31" t="s">
        <v>182</v>
      </c>
      <c r="C9" s="31" t="s">
        <v>199</v>
      </c>
      <c r="D9" s="31" t="s">
        <v>185</v>
      </c>
      <c r="E9" s="31" t="s">
        <v>257</v>
      </c>
      <c r="F9" s="31" t="s">
        <v>235</v>
      </c>
      <c r="G9" s="31" t="s">
        <v>198</v>
      </c>
      <c r="H9" s="31" t="s">
        <v>186</v>
      </c>
      <c r="I9" s="144"/>
      <c r="J9" s="32"/>
      <c r="K9" s="31"/>
    </row>
    <row r="10" spans="1:30" s="25" customFormat="1">
      <c r="A10" s="29"/>
      <c r="B10" s="33"/>
      <c r="C10" s="30"/>
      <c r="D10" s="30"/>
      <c r="E10" s="30"/>
      <c r="F10" s="30"/>
      <c r="G10" s="33"/>
      <c r="H10" s="33"/>
      <c r="I10" s="30"/>
      <c r="J10" s="158"/>
      <c r="K10" s="158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</row>
    <row r="11" spans="1:30" ht="37.5" customHeight="1">
      <c r="A11" s="31" t="s">
        <v>162</v>
      </c>
      <c r="B11" s="194" t="s">
        <v>251</v>
      </c>
      <c r="C11" s="194" t="s">
        <v>251</v>
      </c>
      <c r="D11" s="35">
        <v>35</v>
      </c>
      <c r="E11" s="35">
        <v>10</v>
      </c>
      <c r="F11" s="35">
        <v>25</v>
      </c>
      <c r="G11" s="35">
        <v>0</v>
      </c>
      <c r="H11" s="34">
        <v>0</v>
      </c>
      <c r="I11" s="30"/>
      <c r="J11" s="158"/>
      <c r="K11" s="158"/>
    </row>
    <row r="12" spans="1:30" s="25" customFormat="1"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</row>
    <row r="14" spans="1:30" s="28" customFormat="1" ht="12">
      <c r="A14" s="36"/>
    </row>
    <row r="15" spans="1:30" s="28" customFormat="1" ht="12"/>
    <row r="16" spans="1:30" hidden="1"/>
    <row r="17" spans="1:5" hidden="1"/>
    <row r="18" spans="1:5" hidden="1">
      <c r="A18" s="31" t="s">
        <v>182</v>
      </c>
      <c r="B18" s="22" t="s">
        <v>200</v>
      </c>
      <c r="C18" s="22" t="str">
        <f>A18&amp;B18</f>
        <v>1. BundesligaOhne</v>
      </c>
      <c r="E18" s="142">
        <v>0</v>
      </c>
    </row>
    <row r="19" spans="1:5" hidden="1">
      <c r="A19" s="31" t="s">
        <v>199</v>
      </c>
      <c r="B19" s="22" t="s">
        <v>200</v>
      </c>
      <c r="C19" s="22" t="str">
        <f t="shared" ref="C19:C24" si="0">A19&amp;B19</f>
        <v>2. BundesligaOhne</v>
      </c>
      <c r="E19" s="142">
        <v>0</v>
      </c>
    </row>
    <row r="20" spans="1:5" hidden="1">
      <c r="A20" s="32" t="s">
        <v>185</v>
      </c>
      <c r="B20" s="22" t="s">
        <v>200</v>
      </c>
      <c r="C20" s="22" t="str">
        <f t="shared" si="0"/>
        <v>RegionalligaOhne</v>
      </c>
      <c r="E20" s="142">
        <f>D11</f>
        <v>35</v>
      </c>
    </row>
    <row r="21" spans="1:5" hidden="1">
      <c r="A21" s="32"/>
      <c r="C21" s="22" t="str">
        <f t="shared" si="0"/>
        <v/>
      </c>
      <c r="E21" s="142"/>
    </row>
    <row r="22" spans="1:5" hidden="1">
      <c r="A22" s="31" t="s">
        <v>182</v>
      </c>
      <c r="B22" s="22" t="s">
        <v>201</v>
      </c>
      <c r="C22" s="22" t="str">
        <f t="shared" si="0"/>
        <v>1. BundesligaMit</v>
      </c>
      <c r="E22" s="142">
        <v>0</v>
      </c>
    </row>
    <row r="23" spans="1:5" hidden="1">
      <c r="A23" s="31" t="s">
        <v>199</v>
      </c>
      <c r="B23" s="22" t="s">
        <v>201</v>
      </c>
      <c r="C23" s="22" t="str">
        <f t="shared" si="0"/>
        <v>2. BundesligaMit</v>
      </c>
      <c r="E23" s="142">
        <v>0</v>
      </c>
    </row>
    <row r="24" spans="1:5" hidden="1">
      <c r="A24" s="31" t="s">
        <v>185</v>
      </c>
      <c r="B24" s="22" t="s">
        <v>201</v>
      </c>
      <c r="C24" s="22" t="str">
        <f t="shared" si="0"/>
        <v>RegionalligaMit</v>
      </c>
      <c r="E24" s="142">
        <v>35</v>
      </c>
    </row>
    <row r="25" spans="1:5" hidden="1">
      <c r="A25" s="31"/>
      <c r="E25" s="142"/>
    </row>
    <row r="26" spans="1:5" hidden="1">
      <c r="A26" s="31"/>
      <c r="E26" s="142"/>
    </row>
    <row r="27" spans="1:5">
      <c r="A27" s="32"/>
      <c r="E27" s="142"/>
    </row>
    <row r="28" spans="1:5">
      <c r="A28" s="32"/>
      <c r="E28" s="142"/>
    </row>
    <row r="29" spans="1:5">
      <c r="A29" s="31"/>
      <c r="E29" s="142"/>
    </row>
    <row r="30" spans="1:5">
      <c r="A30" s="31"/>
      <c r="E30" s="142"/>
    </row>
    <row r="31" spans="1:5">
      <c r="A31" s="31"/>
      <c r="E31" s="142"/>
    </row>
    <row r="32" spans="1:5">
      <c r="A32" s="31"/>
      <c r="E32" s="142"/>
    </row>
    <row r="33" spans="1:5">
      <c r="A33" s="31"/>
      <c r="E33" s="142"/>
    </row>
    <row r="34" spans="1:5">
      <c r="E34" s="142"/>
    </row>
    <row r="61" spans="8:12">
      <c r="H61" s="437"/>
      <c r="I61" s="437"/>
      <c r="J61" s="437"/>
      <c r="K61" s="437"/>
      <c r="L61" s="437"/>
    </row>
  </sheetData>
  <sheetProtection algorithmName="SHA-512" hashValue="gTxDBMxYewZcWh31GcRU2jl83uxX7tZtjeXA3DVm/R7G72EJXlU2J5R3f5xGqlj859QUu7uMXoRD+kKGxTguyw==" saltValue="MA3o05HTjOFvb3KODpfdsQ==" spinCount="100000" sheet="1" selectLockedCells="1" selectUnlockedCells="1"/>
  <mergeCells count="6">
    <mergeCell ref="H61:L61"/>
    <mergeCell ref="B7:D7"/>
    <mergeCell ref="G7:J7"/>
    <mergeCell ref="F1:F5"/>
    <mergeCell ref="A1:D5"/>
    <mergeCell ref="E1:E5"/>
  </mergeCells>
  <pageMargins left="0.7" right="0.7" top="0.78740157499999996" bottom="0.78740157499999996" header="0.3" footer="0.3"/>
  <pageSetup paperSize="9" scale="81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tabColor theme="0" tint="-0.249977111117893"/>
  </sheetPr>
  <dimension ref="A1:AM27"/>
  <sheetViews>
    <sheetView zoomScale="125" zoomScaleNormal="125" zoomScalePageLayoutView="125" workbookViewId="0">
      <selection activeCell="A2" sqref="A2"/>
    </sheetView>
  </sheetViews>
  <sheetFormatPr baseColWidth="10" defaultColWidth="10.85546875" defaultRowHeight="12.75"/>
  <cols>
    <col min="2" max="2" width="15.140625" customWidth="1"/>
    <col min="3" max="3" width="17.140625" customWidth="1"/>
    <col min="4" max="4" width="21.42578125" customWidth="1"/>
    <col min="5" max="5" width="15.140625" customWidth="1"/>
    <col min="6" max="6" width="11.85546875" customWidth="1"/>
    <col min="12" max="12" width="14.7109375" customWidth="1"/>
    <col min="13" max="13" width="20.7109375" customWidth="1"/>
    <col min="14" max="14" width="13.7109375" customWidth="1"/>
    <col min="15" max="15" width="21" customWidth="1"/>
    <col min="16" max="16" width="15.28515625" customWidth="1"/>
    <col min="17" max="17" width="17.140625" customWidth="1"/>
    <col min="19" max="19" width="26" customWidth="1"/>
  </cols>
  <sheetData>
    <row r="1" spans="1:39">
      <c r="A1" s="1" t="s">
        <v>25</v>
      </c>
      <c r="B1" s="1" t="s">
        <v>26</v>
      </c>
      <c r="C1" s="1" t="s">
        <v>27</v>
      </c>
      <c r="D1" s="1" t="s">
        <v>28</v>
      </c>
      <c r="E1" s="1" t="s">
        <v>29</v>
      </c>
      <c r="F1" s="1" t="s">
        <v>30</v>
      </c>
      <c r="G1" s="1" t="s">
        <v>31</v>
      </c>
      <c r="H1" s="1" t="s">
        <v>32</v>
      </c>
      <c r="I1" s="1" t="s">
        <v>33</v>
      </c>
      <c r="J1" s="1" t="s">
        <v>34</v>
      </c>
      <c r="K1" s="1" t="s">
        <v>35</v>
      </c>
      <c r="L1" t="s">
        <v>60</v>
      </c>
      <c r="M1" t="s">
        <v>64</v>
      </c>
      <c r="N1" t="s">
        <v>61</v>
      </c>
      <c r="O1" t="s">
        <v>62</v>
      </c>
      <c r="P1" t="s">
        <v>63</v>
      </c>
      <c r="Q1" t="s">
        <v>67</v>
      </c>
      <c r="R1" s="21" t="s">
        <v>68</v>
      </c>
      <c r="S1" t="s">
        <v>77</v>
      </c>
    </row>
    <row r="2" spans="1:39">
      <c r="A2" s="3">
        <f>IF(Reisekostenabrechnung!J21 &gt; Reisekostenabrechnung!J23, "",IF(Reisekostenabrechnung!E21 = Reisekostenabrechnung!E23,MOD(Reisekostenabrechnung!J23-Reisekostenabrechnung!J21,1)*24, ""))</f>
        <v>0</v>
      </c>
      <c r="B2" s="3" t="str">
        <f>IF(Reisekostenabrechnung!E21 &lt;&gt; Reisekostenabrechnung!E23,MOD(E2-Reisekostenabrechnung!J21,1)*24, "")</f>
        <v/>
      </c>
      <c r="C2" s="3" t="str">
        <f>IF(Reisekostenabrechnung!E21 &lt;&gt; Reisekostenabrechnung!E23,MOD(Reisekostenabrechnung!J23-E2,1)*24, "")</f>
        <v/>
      </c>
      <c r="D2" s="2" t="str">
        <f>IF(AND(Reisekostenabrechnung!E21 &lt;&gt; Reisekostenabrechnung!E23,DATEDIF(Reisekostenabrechnung!E21,Reisekostenabrechnung!E23,"d")-1 &lt;&gt; 0),DATEDIF(Reisekostenabrechnung!E21,Reisekostenabrechnung!E23,"d")-1,"")</f>
        <v/>
      </c>
      <c r="E2" s="7">
        <v>0</v>
      </c>
      <c r="F2" s="5" t="str">
        <f>IF(AND($B2&gt;=6,$B2&lt;8,$C2&gt;=6,$C2&lt;8),2,IF(AND($B2&gt;=6,$B2&lt;8),1,IF(AND($C2&gt;=6,$C2&lt;8),1,"")))</f>
        <v/>
      </c>
      <c r="G2" s="5" t="str">
        <f>IF(AND($B2&gt;=8,$B2&lt;12,$C2&gt;=8,$C2&lt;12),2,IF(AND($B2&gt;=8,$B2&lt;12),1,IF(AND($C2&gt;=8,$C2&lt;12),1,"")))</f>
        <v/>
      </c>
      <c r="H2" s="8" t="str">
        <f>IF(Reisekostenabrechnung!E21 = Reisekostenabrechnung!E23, "",IF(AND(B2 &lt; 12, C2 &lt; 12, D2 = ""), "",IF(AND(B2 &lt; 12, C2 &lt; 12, D2 &lt;&gt; ""),D2,IF(AND($B2&gt;=12,$C2&gt;=12),2+IF(D2&lt;&gt;"",D2,0),IF($B2&gt;=12,1+IF(D2&lt;&gt;"",D2,0),IF($C2&gt;=12,1+IF(D2&lt;&gt;"",D2,0)))))))</f>
        <v/>
      </c>
      <c r="I2" s="9" t="e">
        <f>IF(Reisekostenabrechnung!#REF! = "x",(IF(Reisekostenabrechnung!#REF! &lt;&gt; "", Reisekostenabrechnung!#REF!, 0)+IF(Reisekostenabrechnung!#REF! &lt;&gt; "", Reisekostenabrechnung!#REF!, 0)+IF(Reisekostenabrechnung!#REF! &lt;&gt; "", Reisekostenabrechnung!#REF!, 0))*Reisekostenabrechnung!#REF!,0)</f>
        <v>#REF!</v>
      </c>
      <c r="J2" s="9" t="e">
        <f>IF(Reisekostenabrechnung!#REF! = "x",(IF(Reisekostenabrechnung!#REF! &lt;&gt; "", Reisekostenabrechnung!#REF!, 0)+IF(Reisekostenabrechnung!#REF! &lt;&gt; "", Reisekostenabrechnung!#REF!, 0)+IF(Reisekostenabrechnung!#REF! &lt;&gt; "", Reisekostenabrechnung!#REF!, 0))*Reisekostenabrechnung!#REF!,0)</f>
        <v>#REF!</v>
      </c>
      <c r="K2" s="9" t="e">
        <f>IF(Reisekostenabrechnung!#REF! = "x",(IF(Reisekostenabrechnung!#REF! &lt;&gt; "", Reisekostenabrechnung!#REF!, 0)+IF(Reisekostenabrechnung!#REF! &lt;&gt; "", Reisekostenabrechnung!#REF!, 0)+IF(Reisekostenabrechnung!#REF! &lt;&gt; "", Reisekostenabrechnung!#REF!, 0))*Reisekostenabrechnung!#REF!,0)</f>
        <v>#REF!</v>
      </c>
      <c r="L2" t="str">
        <f>IF(A2 = "",Reisekostenabrechnung!#REF!+Reisekostenabrechnung!#REF!+Reisekostenabrechnung!#REF!,"")</f>
        <v/>
      </c>
      <c r="M2" t="e">
        <f>IF(AND($A$2="", Reisekostenabrechnung!#REF! = "x"),IF($B$2&gt;=12,VLOOKUP(Reisekostenabrechnung!$K$8,Tagessätze!$A$2:$P$7,9),IF($B$2&gt;=8,VLOOKUP(Reisekostenabrechnung!$K$8,Tagessätze!$A$2:$P$7,8),IF($B$2&gt;=6,VLOOKUP(Reisekostenabrechnung!$K$8,Tagessätze!$A$2:$P$7,7),0))),0)</f>
        <v>#REF!</v>
      </c>
      <c r="N2" t="e">
        <f>($L$2-$M$2)*VLOOKUP(Reisekostenabrechnung!$K$8,Tagessätze!$A$2:$P$7,10)</f>
        <v>#VALUE!</v>
      </c>
      <c r="O2" t="e">
        <f>IF(AND($A$2="", Reisekostenabrechnung!#REF! = "x"),IF($C$2&gt;=12,VLOOKUP(Reisekostenabrechnung!$K$8,Tagessätze!$A$2:$P$7,9),IF($C$2&gt;=8,VLOOKUP(Reisekostenabrechnung!$K$8,Tagessätze!$A$2:$P$7,8),IF($C$2&gt;=6,VLOOKUP(Reisekostenabrechnung!$K$8,Tagessätze!$A$2:$P$7,7),0))),0)</f>
        <v>#REF!</v>
      </c>
      <c r="P2" t="e">
        <f>($L$2-$O$2)*VLOOKUP(Reisekostenabrechnung!$K$8,Tagessätze!$A$2:$P$7,12)</f>
        <v>#VALUE!</v>
      </c>
      <c r="Q2" t="e">
        <f>IF(#REF! &lt;&gt; "", VLOOKUP(#REF!, Tagessätze!A1:P8, 2,0),"")</f>
        <v>#REF!</v>
      </c>
      <c r="R2" s="21" t="e">
        <f>IF(#REF! &lt;&gt; "", CONCATENATE("MF ", ROW()-1),"")</f>
        <v>#REF!</v>
      </c>
      <c r="S2" t="e">
        <f>IF(R2 &lt;&gt; "", VLOOKUP(#REF!, Tagessätze!$A$1:$P$8, 3,0),"")</f>
        <v>#REF!</v>
      </c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</row>
    <row r="3" spans="1:39">
      <c r="B3" s="2"/>
      <c r="E3" s="6"/>
      <c r="R3" s="21" t="e">
        <f>IF(#REF! &lt;&gt; "", CONCATENATE("MF ", ROW()-1),"")</f>
        <v>#REF!</v>
      </c>
      <c r="S3" t="e">
        <f>IF(R3 &lt;&gt; "", VLOOKUP(#REF!, Tagessätze!$A$1:$P$8, 3,0),"")</f>
        <v>#REF!</v>
      </c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</row>
    <row r="4" spans="1:39">
      <c r="R4" s="21" t="e">
        <f>IF(#REF! &lt;&gt; "", CONCATENATE("MF ", ROW()-1),"")</f>
        <v>#REF!</v>
      </c>
      <c r="S4" t="e">
        <f>IF(R4 &lt;&gt; "", VLOOKUP(#REF!, Tagessätze!$A$1:$P$8, 3,0),"")</f>
        <v>#REF!</v>
      </c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</row>
    <row r="5" spans="1:39">
      <c r="A5" t="s">
        <v>72</v>
      </c>
      <c r="B5" t="s">
        <v>75</v>
      </c>
      <c r="C5" t="s">
        <v>73</v>
      </c>
      <c r="D5" t="s">
        <v>65</v>
      </c>
      <c r="R5" s="21" t="e">
        <f>IF(#REF! &lt;&gt; "", CONCATENATE("MF ", ROW()-1),"")</f>
        <v>#REF!</v>
      </c>
      <c r="S5" t="e">
        <f>IF(R5 &lt;&gt; "", VLOOKUP(#REF!, Tagessätze!$A$1:$P$8, 3,0),"")</f>
        <v>#REF!</v>
      </c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</row>
    <row r="6" spans="1:39">
      <c r="A6" s="3" t="str">
        <f>IF(AND(Honorarabrechnung!B17 &lt;&gt; "", Honorarabrechnung!C17 &lt;&gt; ""),(HOUR(Honorarabrechnung!C17-Honorarabrechnung!B17)*60+MINUTE(Honorarabrechnung!C17-Honorarabrechnung!B17))/60, "")</f>
        <v/>
      </c>
      <c r="B6" s="3" t="str">
        <f>IF(AND(Honorarabrechnung!D17 &lt;&gt; "", Honorarabrechnung!E17 &lt;&gt; ""),(HOUR(Honorarabrechnung!E17-Honorarabrechnung!D17)*60+MINUTE(Honorarabrechnung!E17-Honorarabrechnung!D17))/60, "")</f>
        <v/>
      </c>
      <c r="C6" s="3" t="str">
        <f>IF(AND(Honorarabrechnung!F17 &lt;&gt; "", Honorarabrechnung!G17 &lt;&gt; ""),(HOUR(Honorarabrechnung!G17-Honorarabrechnung!F17)*60+MINUTE(Honorarabrechnung!G17-Honorarabrechnung!F17))/60, "")</f>
        <v/>
      </c>
      <c r="D6" s="3" t="str">
        <f>IF(COUNT(A6:C6) &gt;0, SUM(A6:C6), "")</f>
        <v/>
      </c>
      <c r="R6" s="21" t="e">
        <f>IF(#REF! &lt;&gt; "", CONCATENATE("MF ", ROW()-1),"")</f>
        <v>#REF!</v>
      </c>
      <c r="S6" t="e">
        <f>IF(R6 &lt;&gt; "", VLOOKUP(#REF!, Tagessätze!$A$1:$P$8, 3,0),"")</f>
        <v>#REF!</v>
      </c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</row>
    <row r="7" spans="1:39">
      <c r="A7" s="3" t="str">
        <f>IF(AND(Honorarabrechnung!B18 &lt;&gt; "", Honorarabrechnung!C18 &lt;&gt; ""),(HOUR(Honorarabrechnung!C18-Honorarabrechnung!B18)*60+MINUTE(Honorarabrechnung!C18-Honorarabrechnung!B18))/60, "")</f>
        <v/>
      </c>
      <c r="B7" s="3" t="str">
        <f>IF(AND(Honorarabrechnung!D18 &lt;&gt; "", Honorarabrechnung!E18 &lt;&gt; ""),(HOUR(Honorarabrechnung!E18-Honorarabrechnung!D18)*60+MINUTE(Honorarabrechnung!E18-Honorarabrechnung!D18))/60, "")</f>
        <v/>
      </c>
      <c r="C7" s="3" t="str">
        <f>IF(AND(Honorarabrechnung!F18 &lt;&gt; "", Honorarabrechnung!G18 &lt;&gt; ""),(HOUR(Honorarabrechnung!G18-Honorarabrechnung!F18)*60+MINUTE(Honorarabrechnung!G18-Honorarabrechnung!F18))/60, "")</f>
        <v/>
      </c>
      <c r="D7" s="3" t="str">
        <f t="shared" ref="D7:D17" si="0">IF(COUNT(A7:C7) &gt;0, SUM(A7:C7), "")</f>
        <v/>
      </c>
      <c r="R7" s="21" t="e">
        <f>IF(#REF! &lt;&gt; "", CONCATENATE("MF ", ROW()-1),"")</f>
        <v>#REF!</v>
      </c>
      <c r="S7" t="e">
        <f>IF(R7 &lt;&gt; "", VLOOKUP(#REF!, Tagessätze!$A$1:$P$8, 3,0),"")</f>
        <v>#REF!</v>
      </c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</row>
    <row r="8" spans="1:39">
      <c r="A8" s="3" t="str">
        <f>IF(AND(Honorarabrechnung!B19 &lt;&gt; "", Honorarabrechnung!C19 &lt;&gt; ""),(HOUR(Honorarabrechnung!C19-Honorarabrechnung!B19)*60+MINUTE(Honorarabrechnung!C19-Honorarabrechnung!B19))/60, "")</f>
        <v/>
      </c>
      <c r="B8" s="3" t="str">
        <f>IF(AND(Honorarabrechnung!D19 &lt;&gt; "", Honorarabrechnung!E19 &lt;&gt; ""),(HOUR(Honorarabrechnung!E19-Honorarabrechnung!D19)*60+MINUTE(Honorarabrechnung!E19-Honorarabrechnung!D19))/60, "")</f>
        <v/>
      </c>
      <c r="C8" s="3" t="str">
        <f>IF(AND(Honorarabrechnung!F19 &lt;&gt; "", Honorarabrechnung!G19 &lt;&gt; ""),(HOUR(Honorarabrechnung!G19-Honorarabrechnung!F19)*60+MINUTE(Honorarabrechnung!G19-Honorarabrechnung!F19))/60, "")</f>
        <v/>
      </c>
      <c r="D8" s="3" t="str">
        <f t="shared" si="0"/>
        <v/>
      </c>
      <c r="R8" s="21" t="e">
        <f>IF(#REF! &lt;&gt; "", CONCATENATE("MF ", ROW()-1),"")</f>
        <v>#REF!</v>
      </c>
      <c r="S8" t="e">
        <f>IF(R8 &lt;&gt; "", VLOOKUP(#REF!, Tagessätze!$A$1:$P$8, 3,0),"")</f>
        <v>#REF!</v>
      </c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</row>
    <row r="9" spans="1:39">
      <c r="A9" s="3" t="str">
        <f>IF(AND(Honorarabrechnung!B20 &lt;&gt; "", Honorarabrechnung!C20 &lt;&gt; ""),(HOUR(Honorarabrechnung!C20-Honorarabrechnung!B20)*60+MINUTE(Honorarabrechnung!C20-Honorarabrechnung!B20))/60, "")</f>
        <v/>
      </c>
      <c r="B9" s="3" t="str">
        <f>IF(AND(Honorarabrechnung!D20 &lt;&gt; "", Honorarabrechnung!E20 &lt;&gt; ""),(HOUR(Honorarabrechnung!E20-Honorarabrechnung!D20)*60+MINUTE(Honorarabrechnung!E20-Honorarabrechnung!D20))/60, "")</f>
        <v/>
      </c>
      <c r="C9" s="3" t="str">
        <f>IF(AND(Honorarabrechnung!F20 &lt;&gt; "", Honorarabrechnung!G20 &lt;&gt; ""),(HOUR(Honorarabrechnung!G20-Honorarabrechnung!F20)*60+MINUTE(Honorarabrechnung!G20-Honorarabrechnung!F20))/60, "")</f>
        <v/>
      </c>
      <c r="D9" s="3" t="str">
        <f t="shared" si="0"/>
        <v/>
      </c>
      <c r="R9" s="21" t="e">
        <f>IF(#REF! &lt;&gt; "", CONCATENATE("MF ", ROW()-1),"")</f>
        <v>#REF!</v>
      </c>
      <c r="S9" t="e">
        <f>IF(R9 &lt;&gt; "", VLOOKUP(#REF!, Tagessätze!$A$1:$P$8, 3,0),"")</f>
        <v>#REF!</v>
      </c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</row>
    <row r="10" spans="1:39">
      <c r="A10" s="3" t="str">
        <f>IF(AND(Honorarabrechnung!B21 &lt;&gt; "", Honorarabrechnung!C21 &lt;&gt; ""),(HOUR(Honorarabrechnung!C21-Honorarabrechnung!B21)*60+MINUTE(Honorarabrechnung!C21-Honorarabrechnung!B21))/60, "")</f>
        <v/>
      </c>
      <c r="B10" s="3" t="str">
        <f>IF(AND(Honorarabrechnung!D21 &lt;&gt; "", Honorarabrechnung!E21 &lt;&gt; ""),(HOUR(Honorarabrechnung!E21-Honorarabrechnung!D21)*60+MINUTE(Honorarabrechnung!E21-Honorarabrechnung!D21))/60, "")</f>
        <v/>
      </c>
      <c r="C10" s="3" t="str">
        <f>IF(AND(Honorarabrechnung!F21 &lt;&gt; "", Honorarabrechnung!G21 &lt;&gt; ""),(HOUR(Honorarabrechnung!G21-Honorarabrechnung!F21)*60+MINUTE(Honorarabrechnung!G21-Honorarabrechnung!F21))/60, "")</f>
        <v/>
      </c>
      <c r="D10" s="3" t="str">
        <f t="shared" si="0"/>
        <v/>
      </c>
      <c r="R10" s="21" t="e">
        <f>IF(#REF! &lt;&gt; "", CONCATENATE("MF ", ROW()-1),"")</f>
        <v>#REF!</v>
      </c>
      <c r="S10" t="e">
        <f>IF(R10 &lt;&gt; "", VLOOKUP(#REF!, Tagessätze!$A$1:$P$8, 3,0),"")</f>
        <v>#REF!</v>
      </c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</row>
    <row r="11" spans="1:39">
      <c r="A11" s="3" t="str">
        <f>IF(AND(Honorarabrechnung!B22 &lt;&gt; "", Honorarabrechnung!C22 &lt;&gt; ""),(HOUR(Honorarabrechnung!C22-Honorarabrechnung!B22)*60+MINUTE(Honorarabrechnung!C22-Honorarabrechnung!B22))/60, "")</f>
        <v/>
      </c>
      <c r="B11" s="3" t="str">
        <f>IF(AND(Honorarabrechnung!D22 &lt;&gt; "", Honorarabrechnung!E22 &lt;&gt; ""),(HOUR(Honorarabrechnung!E22-Honorarabrechnung!D22)*60+MINUTE(Honorarabrechnung!E22-Honorarabrechnung!D22))/60, "")</f>
        <v/>
      </c>
      <c r="C11" s="3" t="str">
        <f>IF(AND(Honorarabrechnung!F22 &lt;&gt; "", Honorarabrechnung!G22 &lt;&gt; ""),(HOUR(Honorarabrechnung!G22-Honorarabrechnung!F22)*60+MINUTE(Honorarabrechnung!G22-Honorarabrechnung!F22))/60, "")</f>
        <v/>
      </c>
      <c r="D11" s="3" t="str">
        <f t="shared" si="0"/>
        <v/>
      </c>
      <c r="R11" s="21" t="e">
        <f>IF(#REF! &lt;&gt; "", CONCATENATE("MF ", ROW()-1),"")</f>
        <v>#REF!</v>
      </c>
      <c r="S11" t="e">
        <f>IF(R11 &lt;&gt; "", VLOOKUP(#REF!, Tagessätze!$A$1:$P$8, 3,0),"")</f>
        <v>#REF!</v>
      </c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</row>
    <row r="12" spans="1:39">
      <c r="A12" s="3" t="str">
        <f>IF(AND(Honorarabrechnung!B23 &lt;&gt; "", Honorarabrechnung!C23 &lt;&gt; ""),(HOUR(Honorarabrechnung!C23-Honorarabrechnung!B23)*60+MINUTE(Honorarabrechnung!C23-Honorarabrechnung!B23))/60, "")</f>
        <v/>
      </c>
      <c r="B12" s="3" t="str">
        <f>IF(AND(Honorarabrechnung!D23 &lt;&gt; "", Honorarabrechnung!E23 &lt;&gt; ""),(HOUR(Honorarabrechnung!E23-Honorarabrechnung!D23)*60+MINUTE(Honorarabrechnung!E23-Honorarabrechnung!D23))/60, "")</f>
        <v/>
      </c>
      <c r="C12" s="3" t="str">
        <f>IF(AND(Honorarabrechnung!F23 &lt;&gt; "", Honorarabrechnung!G23 &lt;&gt; ""),(HOUR(Honorarabrechnung!G23-Honorarabrechnung!F23)*60+MINUTE(Honorarabrechnung!G23-Honorarabrechnung!F23))/60, "")</f>
        <v/>
      </c>
      <c r="D12" s="3" t="str">
        <f t="shared" si="0"/>
        <v/>
      </c>
      <c r="R12" s="21" t="e">
        <f>IF(#REF! &lt;&gt; "", CONCATENATE("MF ", ROW()-1),"")</f>
        <v>#REF!</v>
      </c>
      <c r="S12" t="e">
        <f>IF(R12 &lt;&gt; "", VLOOKUP(#REF!, Tagessätze!$A$1:$P$8, 3,0),"")</f>
        <v>#REF!</v>
      </c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</row>
    <row r="13" spans="1:39">
      <c r="A13" s="3" t="str">
        <f>IF(AND(Honorarabrechnung!B24 &lt;&gt; "", Honorarabrechnung!C24 &lt;&gt; ""),(HOUR(Honorarabrechnung!C24-Honorarabrechnung!B24)*60+MINUTE(Honorarabrechnung!C24-Honorarabrechnung!B24))/60, "")</f>
        <v/>
      </c>
      <c r="B13" s="3" t="str">
        <f>IF(AND(Honorarabrechnung!D24 &lt;&gt; "", Honorarabrechnung!E24 &lt;&gt; ""),(HOUR(Honorarabrechnung!E24-Honorarabrechnung!D24)*60+MINUTE(Honorarabrechnung!E24-Honorarabrechnung!D24))/60, "")</f>
        <v/>
      </c>
      <c r="C13" s="3" t="str">
        <f>IF(AND(Honorarabrechnung!F24 &lt;&gt; "", Honorarabrechnung!G24 &lt;&gt; ""),(HOUR(Honorarabrechnung!G24-Honorarabrechnung!F24)*60+MINUTE(Honorarabrechnung!G24-Honorarabrechnung!F24))/60, "")</f>
        <v/>
      </c>
      <c r="D13" s="3" t="str">
        <f t="shared" si="0"/>
        <v/>
      </c>
      <c r="R13" s="21" t="e">
        <f>IF(#REF! &lt;&gt; "", CONCATENATE("MF ", ROW()-1),"")</f>
        <v>#REF!</v>
      </c>
      <c r="S13" t="e">
        <f>IF(R13 &lt;&gt; "", VLOOKUP(#REF!, Tagessätze!$A$1:$P$8, 3,0),"")</f>
        <v>#REF!</v>
      </c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</row>
    <row r="14" spans="1:39">
      <c r="A14" s="3" t="str">
        <f>IF(AND(Honorarabrechnung!B25 &lt;&gt; "", Honorarabrechnung!C25 &lt;&gt; ""),(HOUR(Honorarabrechnung!C25-Honorarabrechnung!B25)*60+MINUTE(Honorarabrechnung!C25-Honorarabrechnung!B25))/60, "")</f>
        <v/>
      </c>
      <c r="B14" s="3" t="str">
        <f>IF(AND(Honorarabrechnung!D25 &lt;&gt; "", Honorarabrechnung!E25 &lt;&gt; ""),(HOUR(Honorarabrechnung!E25-Honorarabrechnung!D25)*60+MINUTE(Honorarabrechnung!E25-Honorarabrechnung!D25))/60, "")</f>
        <v/>
      </c>
      <c r="C14" s="3" t="str">
        <f>IF(AND(Honorarabrechnung!F25 &lt;&gt; "", Honorarabrechnung!G25 &lt;&gt; ""),(HOUR(Honorarabrechnung!G25-Honorarabrechnung!F25)*60+MINUTE(Honorarabrechnung!G25-Honorarabrechnung!F25))/60, "")</f>
        <v/>
      </c>
      <c r="D14" s="3" t="str">
        <f t="shared" si="0"/>
        <v/>
      </c>
      <c r="R14" s="21"/>
      <c r="S14" t="str">
        <f>IF(R14 &lt;&gt; "", VLOOKUP(#REF!, Tagessätze!$A$1:$P$8, 3,0),"")</f>
        <v/>
      </c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</row>
    <row r="15" spans="1:39">
      <c r="A15" s="3" t="str">
        <f>IF(AND(Honorarabrechnung!B26 &lt;&gt; "", Honorarabrechnung!C26 &lt;&gt; ""),(HOUR(Honorarabrechnung!C26-Honorarabrechnung!B26)*60+MINUTE(Honorarabrechnung!C26-Honorarabrechnung!B26))/60, "")</f>
        <v/>
      </c>
      <c r="B15" s="3" t="str">
        <f>IF(AND(Honorarabrechnung!D26 &lt;&gt; "", Honorarabrechnung!E26 &lt;&gt; ""),(HOUR(Honorarabrechnung!E26-Honorarabrechnung!D26)*60+MINUTE(Honorarabrechnung!E26-Honorarabrechnung!D26))/60, "")</f>
        <v/>
      </c>
      <c r="C15" s="3" t="str">
        <f>IF(AND(Honorarabrechnung!F26 &lt;&gt; "", Honorarabrechnung!G26 &lt;&gt; ""),(HOUR(Honorarabrechnung!G26-Honorarabrechnung!F26)*60+MINUTE(Honorarabrechnung!G26-Honorarabrechnung!F26))/60, "")</f>
        <v/>
      </c>
      <c r="D15" s="3" t="str">
        <f t="shared" si="0"/>
        <v/>
      </c>
      <c r="R15" s="21"/>
      <c r="S15" t="str">
        <f>IF(R15 &lt;&gt; "", VLOOKUP(#REF!, Tagessätze!$A$1:$P$8, 3,0),"")</f>
        <v/>
      </c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</row>
    <row r="16" spans="1:39">
      <c r="A16" s="3" t="str">
        <f>IF(AND(Honorarabrechnung!B27 &lt;&gt; "", Honorarabrechnung!C27 &lt;&gt; ""),(HOUR(Honorarabrechnung!C27-Honorarabrechnung!B27)*60+MINUTE(Honorarabrechnung!C27-Honorarabrechnung!B27))/60, "")</f>
        <v/>
      </c>
      <c r="B16" s="3" t="str">
        <f>IF(AND(Honorarabrechnung!D27 &lt;&gt; "", Honorarabrechnung!E27 &lt;&gt; ""),(HOUR(Honorarabrechnung!E27-Honorarabrechnung!D27)*60+MINUTE(Honorarabrechnung!E27-Honorarabrechnung!D27))/60, "")</f>
        <v/>
      </c>
      <c r="C16" s="3" t="str">
        <f>IF(AND(Honorarabrechnung!F27 &lt;&gt; "", Honorarabrechnung!G27 &lt;&gt; ""),(HOUR(Honorarabrechnung!G27-Honorarabrechnung!F27)*60+MINUTE(Honorarabrechnung!G27-Honorarabrechnung!F27))/60, "")</f>
        <v/>
      </c>
      <c r="D16" s="3" t="str">
        <f t="shared" si="0"/>
        <v/>
      </c>
      <c r="R16" s="21"/>
      <c r="S16" t="str">
        <f>IF(R16 &lt;&gt; "", VLOOKUP(#REF!, Tagessätze!$A$1:$P$8, 3,0),"")</f>
        <v/>
      </c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</row>
    <row r="17" spans="1:39">
      <c r="A17" s="3" t="str">
        <f>IF(AND(Honorarabrechnung!B28 &lt;&gt; "", Honorarabrechnung!C28 &lt;&gt; ""),(HOUR(Honorarabrechnung!C28-Honorarabrechnung!B28)*60+MINUTE(Honorarabrechnung!C28-Honorarabrechnung!B28))/60, "")</f>
        <v/>
      </c>
      <c r="B17" s="3" t="str">
        <f>IF(AND(Honorarabrechnung!D28 &lt;&gt; "", Honorarabrechnung!E28 &lt;&gt; ""),(HOUR(Honorarabrechnung!E28-Honorarabrechnung!D28)*60+MINUTE(Honorarabrechnung!E28-Honorarabrechnung!D28))/60, "")</f>
        <v/>
      </c>
      <c r="C17" s="3" t="str">
        <f>IF(AND(Honorarabrechnung!F28 &lt;&gt; "", Honorarabrechnung!G28 &lt;&gt; ""),(HOUR(Honorarabrechnung!G28-Honorarabrechnung!F28)*60+MINUTE(Honorarabrechnung!G28-Honorarabrechnung!F28))/60, "")</f>
        <v/>
      </c>
      <c r="D17" s="3" t="str">
        <f t="shared" si="0"/>
        <v/>
      </c>
      <c r="R17" s="21"/>
      <c r="S17" t="str">
        <f>IF(R17 &lt;&gt; "", VLOOKUP(#REF!, Tagessätze!$A$1:$P$8, 3,0),"")</f>
        <v/>
      </c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</row>
    <row r="18" spans="1:39">
      <c r="A18" s="3"/>
      <c r="B18" s="3"/>
      <c r="C18" s="3"/>
      <c r="D18" s="3"/>
      <c r="R18" s="21"/>
      <c r="S18" t="str">
        <f>IF(R18 &lt;&gt; "", VLOOKUP(#REF!, Tagessätze!$A$1:$P$8, 3,0),"")</f>
        <v/>
      </c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</row>
    <row r="19" spans="1:39">
      <c r="A19" s="3"/>
      <c r="B19" s="3"/>
      <c r="C19" s="3"/>
      <c r="D19" s="3"/>
      <c r="H19" s="4"/>
      <c r="R19" s="21"/>
      <c r="S19" t="str">
        <f>IF(R19 &lt;&gt; "", VLOOKUP(#REF!, Tagessätze!$A$1:$P$8, 3,0),"")</f>
        <v/>
      </c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</row>
    <row r="20" spans="1:39">
      <c r="A20" s="3"/>
      <c r="B20" s="3"/>
      <c r="C20" s="3"/>
      <c r="D20" s="3"/>
      <c r="R20" s="21"/>
      <c r="S20" t="str">
        <f>IF(R20 &lt;&gt; "", VLOOKUP(#REF!, Tagessätze!$A$1:$P$8, 3,0),"")</f>
        <v/>
      </c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</row>
    <row r="21" spans="1:39">
      <c r="A21" s="3"/>
      <c r="B21" s="3"/>
      <c r="C21" s="3"/>
      <c r="D21" s="3"/>
      <c r="R21" s="21"/>
      <c r="S21" t="str">
        <f>IF(R21 &lt;&gt; "", VLOOKUP(#REF!, Tagessätze!$A$1:$P$8, 3,0),"")</f>
        <v/>
      </c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</row>
    <row r="22" spans="1:39">
      <c r="A22" s="3"/>
      <c r="B22" s="3"/>
      <c r="C22" s="3"/>
      <c r="D22" s="3"/>
      <c r="R22" s="21"/>
      <c r="S22" t="str">
        <f>IF(R22 &lt;&gt; "", VLOOKUP(#REF!, Tagessätze!$A$1:$P$8, 3,0),"")</f>
        <v/>
      </c>
    </row>
    <row r="23" spans="1:39">
      <c r="A23" s="3"/>
      <c r="B23" s="3"/>
      <c r="C23" s="3"/>
      <c r="D23" s="3"/>
      <c r="R23" s="21"/>
      <c r="S23" t="str">
        <f>IF(R23 &lt;&gt; "", VLOOKUP(#REF!, Tagessätze!$A$1:$P$8, 3,0),"")</f>
        <v/>
      </c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</row>
    <row r="24" spans="1:39">
      <c r="A24" s="3"/>
      <c r="B24" s="3"/>
      <c r="C24" s="3"/>
      <c r="D24" s="3"/>
      <c r="R24" s="21"/>
      <c r="S24" t="str">
        <f>IF(R24 &lt;&gt; "", VLOOKUP(#REF!, Tagessätze!$A$1:$P$8, 3,0),"")</f>
        <v/>
      </c>
    </row>
    <row r="25" spans="1:39">
      <c r="A25" s="3"/>
      <c r="B25" s="3"/>
      <c r="C25" s="3"/>
      <c r="D25" s="3"/>
      <c r="R25" s="21"/>
      <c r="S25" t="str">
        <f>IF(R25 &lt;&gt; "", VLOOKUP(#REF!, Tagessätze!$A$1:$P$8, 3,0),"")</f>
        <v/>
      </c>
    </row>
    <row r="26" spans="1:39">
      <c r="A26" s="3"/>
      <c r="B26" s="3"/>
      <c r="C26" s="3"/>
      <c r="D26" s="3"/>
      <c r="R26" s="21" t="e">
        <f>IF(#REF! &lt;&gt; "", CONCATENATE("MF ", ROW()-1),"")</f>
        <v>#REF!</v>
      </c>
      <c r="S26" t="e">
        <f>IF(R26 &lt;&gt; "", VLOOKUP(#REF!, Tagessätze!$A$1:$P$8, 3,0),"")</f>
        <v>#REF!</v>
      </c>
    </row>
    <row r="27" spans="1:39">
      <c r="R27" s="21"/>
    </row>
  </sheetData>
  <sheetProtection algorithmName="SHA-512" hashValue="CPDNlybUZYcSTIsFkgGBikuQU1X/aLweZdiJOKGtGML9gurbg+vyVoSrBgttuYXsXH/eY5JqGQ3Nkbp2dAAR3A==" saltValue="MlxchKMaVtVGW7YMRrTefg==" spinCount="100000" sheet="1" selectLockedCells="1" selectUnlockedCells="1"/>
  <pageMargins left="0.78740157499999996" right="0.78740157499999996" top="0.984251969" bottom="0.984251969" header="0.4921259845" footer="0.4921259845"/>
  <pageSetup paperSize="9" orientation="landscape" horizontalDpi="0" verticalDpi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tabColor theme="0" tint="-0.249977111117893"/>
  </sheetPr>
  <dimension ref="A1:Q7"/>
  <sheetViews>
    <sheetView workbookViewId="0">
      <selection activeCell="O12" sqref="O12"/>
    </sheetView>
  </sheetViews>
  <sheetFormatPr baseColWidth="10" defaultColWidth="10.85546875" defaultRowHeight="18"/>
  <cols>
    <col min="1" max="1" width="29.140625" style="10" customWidth="1"/>
    <col min="2" max="2" width="9.7109375" style="10" customWidth="1"/>
    <col min="3" max="3" width="20.140625" style="10" customWidth="1"/>
    <col min="4" max="4" width="11.140625" style="10" customWidth="1"/>
    <col min="5" max="6" width="11.28515625" style="10" customWidth="1"/>
    <col min="7" max="8" width="13.28515625" style="10" customWidth="1"/>
    <col min="9" max="9" width="14.42578125" style="10" customWidth="1"/>
    <col min="10" max="10" width="11.42578125" style="10" customWidth="1"/>
    <col min="11" max="11" width="13.7109375" style="10" customWidth="1"/>
    <col min="12" max="12" width="14" style="10" customWidth="1"/>
    <col min="13" max="17" width="37.28515625" style="10" customWidth="1"/>
    <col min="18" max="16384" width="10.85546875" style="10"/>
  </cols>
  <sheetData>
    <row r="1" spans="1:17">
      <c r="A1" s="10" t="s">
        <v>36</v>
      </c>
    </row>
    <row r="2" spans="1:17">
      <c r="A2" s="11" t="s">
        <v>37</v>
      </c>
      <c r="B2" s="11" t="s">
        <v>38</v>
      </c>
      <c r="C2" s="12" t="s">
        <v>39</v>
      </c>
      <c r="D2" s="11" t="s">
        <v>40</v>
      </c>
      <c r="E2" s="12" t="s">
        <v>41</v>
      </c>
      <c r="F2" s="12" t="s">
        <v>41</v>
      </c>
      <c r="G2" s="12" t="s">
        <v>30</v>
      </c>
      <c r="H2" s="12" t="s">
        <v>31</v>
      </c>
      <c r="I2" s="12" t="s">
        <v>32</v>
      </c>
      <c r="J2" s="12" t="s">
        <v>42</v>
      </c>
      <c r="K2" s="12" t="s">
        <v>43</v>
      </c>
      <c r="L2" s="12" t="s">
        <v>44</v>
      </c>
      <c r="M2" s="12" t="s">
        <v>45</v>
      </c>
      <c r="N2" s="12" t="s">
        <v>46</v>
      </c>
      <c r="O2" s="12" t="s">
        <v>47</v>
      </c>
      <c r="P2" s="12" t="s">
        <v>48</v>
      </c>
      <c r="Q2" s="12" t="s">
        <v>153</v>
      </c>
    </row>
    <row r="3" spans="1:17">
      <c r="A3" s="13" t="s">
        <v>195</v>
      </c>
      <c r="B3" s="14">
        <v>0.3</v>
      </c>
      <c r="C3" s="14">
        <v>0.02</v>
      </c>
      <c r="D3" s="14">
        <v>8</v>
      </c>
      <c r="E3" s="14">
        <v>12</v>
      </c>
      <c r="F3" s="14">
        <v>18</v>
      </c>
      <c r="G3" s="14">
        <v>8</v>
      </c>
      <c r="H3" s="14">
        <v>14</v>
      </c>
      <c r="I3" s="14">
        <v>24</v>
      </c>
      <c r="J3" s="15">
        <v>0.2</v>
      </c>
      <c r="K3" s="15">
        <v>0.4</v>
      </c>
      <c r="L3" s="15">
        <v>0.4</v>
      </c>
      <c r="M3" s="16" t="s">
        <v>78</v>
      </c>
      <c r="N3" s="16" t="s">
        <v>255</v>
      </c>
      <c r="O3" s="16">
        <v>80971</v>
      </c>
      <c r="P3" s="16" t="s">
        <v>50</v>
      </c>
      <c r="Q3" s="16" t="s">
        <v>154</v>
      </c>
    </row>
    <row r="4" spans="1:17">
      <c r="A4" s="17" t="s">
        <v>181</v>
      </c>
      <c r="B4" s="18">
        <v>0.3</v>
      </c>
      <c r="C4" s="18">
        <v>0.02</v>
      </c>
      <c r="D4" s="18">
        <v>8</v>
      </c>
      <c r="E4" s="18">
        <v>12</v>
      </c>
      <c r="F4" s="18">
        <v>18</v>
      </c>
      <c r="G4" s="18">
        <v>8</v>
      </c>
      <c r="H4" s="18">
        <v>14</v>
      </c>
      <c r="I4" s="18">
        <v>24</v>
      </c>
      <c r="J4" s="19">
        <v>0.2</v>
      </c>
      <c r="K4" s="19">
        <v>0.4</v>
      </c>
      <c r="L4" s="19">
        <v>0.4</v>
      </c>
      <c r="M4" s="17" t="s">
        <v>78</v>
      </c>
      <c r="N4" s="16" t="s">
        <v>255</v>
      </c>
      <c r="O4" s="16">
        <v>80971</v>
      </c>
      <c r="P4" s="17" t="s">
        <v>50</v>
      </c>
      <c r="Q4" s="17" t="s">
        <v>154</v>
      </c>
    </row>
    <row r="5" spans="1:17">
      <c r="A5" s="13" t="s">
        <v>49</v>
      </c>
      <c r="B5" s="14">
        <v>0.3</v>
      </c>
      <c r="C5" s="14">
        <v>0.02</v>
      </c>
      <c r="D5" s="14">
        <v>8</v>
      </c>
      <c r="E5" s="14">
        <v>12</v>
      </c>
      <c r="F5" s="14">
        <v>18</v>
      </c>
      <c r="G5" s="14">
        <v>8</v>
      </c>
      <c r="H5" s="14">
        <v>14</v>
      </c>
      <c r="I5" s="14">
        <v>24</v>
      </c>
      <c r="J5" s="15">
        <v>0.2</v>
      </c>
      <c r="K5" s="15">
        <v>0.4</v>
      </c>
      <c r="L5" s="15">
        <v>0.4</v>
      </c>
      <c r="M5" s="13" t="s">
        <v>51</v>
      </c>
      <c r="N5" s="13" t="s">
        <v>52</v>
      </c>
      <c r="O5" s="13">
        <v>93142</v>
      </c>
      <c r="P5" s="13" t="s">
        <v>53</v>
      </c>
      <c r="Q5" s="13" t="s">
        <v>155</v>
      </c>
    </row>
    <row r="6" spans="1:17">
      <c r="A6" s="17" t="s">
        <v>196</v>
      </c>
      <c r="B6" s="18">
        <v>0.3</v>
      </c>
      <c r="C6" s="18">
        <v>0.02</v>
      </c>
      <c r="D6" s="18">
        <v>8</v>
      </c>
      <c r="E6" s="18">
        <v>12</v>
      </c>
      <c r="F6" s="18">
        <v>18</v>
      </c>
      <c r="G6" s="18">
        <v>8</v>
      </c>
      <c r="H6" s="18">
        <v>14</v>
      </c>
      <c r="I6" s="18">
        <v>24</v>
      </c>
      <c r="J6" s="19">
        <v>0.2</v>
      </c>
      <c r="K6" s="19">
        <v>0.4</v>
      </c>
      <c r="L6" s="19">
        <v>0.4</v>
      </c>
      <c r="M6" s="20" t="s">
        <v>54</v>
      </c>
      <c r="N6" s="20" t="s">
        <v>55</v>
      </c>
      <c r="O6" s="20">
        <v>82256</v>
      </c>
      <c r="P6" s="20" t="s">
        <v>56</v>
      </c>
      <c r="Q6" s="20" t="s">
        <v>155</v>
      </c>
    </row>
    <row r="7" spans="1:17">
      <c r="A7" s="13" t="s">
        <v>197</v>
      </c>
      <c r="B7" s="14">
        <v>0.3</v>
      </c>
      <c r="C7" s="14">
        <v>0.02</v>
      </c>
      <c r="D7" s="14">
        <v>8</v>
      </c>
      <c r="E7" s="14">
        <v>12</v>
      </c>
      <c r="F7" s="14">
        <v>18</v>
      </c>
      <c r="G7" s="14">
        <v>8</v>
      </c>
      <c r="H7" s="14">
        <v>14</v>
      </c>
      <c r="I7" s="14">
        <v>24</v>
      </c>
      <c r="J7" s="15">
        <v>0.2</v>
      </c>
      <c r="K7" s="15">
        <v>0.4</v>
      </c>
      <c r="L7" s="15">
        <v>0.4</v>
      </c>
      <c r="M7" s="16" t="s">
        <v>57</v>
      </c>
      <c r="N7" s="16" t="s">
        <v>58</v>
      </c>
      <c r="O7" s="16">
        <v>95709</v>
      </c>
      <c r="P7" s="16" t="s">
        <v>59</v>
      </c>
      <c r="Q7" s="16" t="s">
        <v>155</v>
      </c>
    </row>
  </sheetData>
  <sheetProtection algorithmName="SHA-512" hashValue="n/svwSTaJbPdAJ/0nNcQPemmp+MjCAXSacngIuzCwC4aBSSTed9I6r83/mvOklun03Dez7MpP0NaRDhKaayQ7g==" saltValue="YG2FQQB/zv1OjARvr2XjPA==" spinCount="100000" sheet="1" selectLockedCells="1" selectUnlockedCells="1"/>
  <pageMargins left="0.7" right="0.7" top="0.78740157499999996" bottom="0.78740157499999996" header="0.3" footer="0.3"/>
  <pageSetup paperSize="9" orientation="portrait" horizontalDpi="300" verticalDpi="24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8</vt:i4>
      </vt:variant>
    </vt:vector>
  </HeadingPairs>
  <TitlesOfParts>
    <vt:vector size="17" baseType="lpstr">
      <vt:lpstr>Hinweise Maßnahmenabrechnung</vt:lpstr>
      <vt:lpstr>Deckblatt</vt:lpstr>
      <vt:lpstr>Reisekostenabrechnung</vt:lpstr>
      <vt:lpstr>Honorarabrechnung</vt:lpstr>
      <vt:lpstr>Ehrenamtspauschale</vt:lpstr>
      <vt:lpstr>Selbständigkeit</vt:lpstr>
      <vt:lpstr>Honorarsätze</vt:lpstr>
      <vt:lpstr>Hilfsblatt</vt:lpstr>
      <vt:lpstr>Tagessätze</vt:lpstr>
      <vt:lpstr>Auswahl</vt:lpstr>
      <vt:lpstr>Deckblatt!Druckbereich</vt:lpstr>
      <vt:lpstr>Ehrenamtspauschale!Druckbereich</vt:lpstr>
      <vt:lpstr>'Hinweise Maßnahmenabrechnung'!Druckbereich</vt:lpstr>
      <vt:lpstr>Honorarabrechnung!Druckbereich</vt:lpstr>
      <vt:lpstr>Honorarsätze!Druckbereich</vt:lpstr>
      <vt:lpstr>Reisekostenabrechnung!Druckbereich</vt:lpstr>
      <vt:lpstr>Mitfahrer</vt:lpstr>
    </vt:vector>
  </TitlesOfParts>
  <Manager/>
  <Company>Bayerischer Badminton Verband e.V.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Bayerischer Badminton Verband</dc:creator>
  <cp:keywords/>
  <dc:description/>
  <cp:lastModifiedBy>BBV Geschäftsstelle</cp:lastModifiedBy>
  <cp:revision/>
  <cp:lastPrinted>2022-07-07T13:12:19Z</cp:lastPrinted>
  <dcterms:created xsi:type="dcterms:W3CDTF">2000-05-26T23:58:26Z</dcterms:created>
  <dcterms:modified xsi:type="dcterms:W3CDTF">2024-06-18T09:27:54Z</dcterms:modified>
  <cp:category/>
  <cp:contentStatus/>
</cp:coreProperties>
</file>